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WC WS" sheetId="4" r:id="rId1"/>
    <sheet name="WC MS" sheetId="3" r:id="rId2"/>
    <sheet name="WC MD" sheetId="2" r:id="rId3"/>
  </sheets>
  <externalReferences>
    <externalReference r:id="rId4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'WC MD'!$A$1:$Q$47</definedName>
    <definedName name="_xlnm.Print_Area" localSheetId="1">'WC MS'!$A$1:$Q$79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9" i="3" l="1"/>
  <c r="E73" i="3" s="1"/>
  <c r="N79" i="3"/>
  <c r="H37" i="3"/>
  <c r="F37" i="3"/>
  <c r="E37" i="3"/>
  <c r="C37" i="3"/>
  <c r="B37" i="3"/>
  <c r="H35" i="3"/>
  <c r="F35" i="3"/>
  <c r="E35" i="3"/>
  <c r="C35" i="3"/>
  <c r="B35" i="3"/>
  <c r="H33" i="3"/>
  <c r="F33" i="3"/>
  <c r="E33" i="3"/>
  <c r="C33" i="3"/>
  <c r="B33" i="3"/>
  <c r="F31" i="3"/>
  <c r="E31" i="3"/>
  <c r="C31" i="3"/>
  <c r="B31" i="3"/>
  <c r="H29" i="3"/>
  <c r="F29" i="3"/>
  <c r="E29" i="3"/>
  <c r="C29" i="3"/>
  <c r="B29" i="3"/>
  <c r="H27" i="3"/>
  <c r="F27" i="3"/>
  <c r="E27" i="3"/>
  <c r="C27" i="3"/>
  <c r="B27" i="3"/>
  <c r="H25" i="3"/>
  <c r="F25" i="3"/>
  <c r="E25" i="3"/>
  <c r="C25" i="3"/>
  <c r="B25" i="3"/>
  <c r="H23" i="3"/>
  <c r="F23" i="3"/>
  <c r="E23" i="3"/>
  <c r="C23" i="3"/>
  <c r="B23" i="3"/>
  <c r="H21" i="3"/>
  <c r="F21" i="3"/>
  <c r="E21" i="3"/>
  <c r="C21" i="3"/>
  <c r="B21" i="3"/>
  <c r="H19" i="3"/>
  <c r="F19" i="3"/>
  <c r="E19" i="3"/>
  <c r="C19" i="3"/>
  <c r="B19" i="3"/>
  <c r="H17" i="3"/>
  <c r="F17" i="3"/>
  <c r="E17" i="3"/>
  <c r="C17" i="3"/>
  <c r="B17" i="3"/>
  <c r="T16" i="3"/>
  <c r="T15" i="3"/>
  <c r="H15" i="3"/>
  <c r="F15" i="3"/>
  <c r="E15" i="3"/>
  <c r="C15" i="3"/>
  <c r="B15" i="3"/>
  <c r="T14" i="3"/>
  <c r="T13" i="3"/>
  <c r="H13" i="3"/>
  <c r="F13" i="3"/>
  <c r="E13" i="3"/>
  <c r="C13" i="3"/>
  <c r="B13" i="3"/>
  <c r="T12" i="3"/>
  <c r="T11" i="3"/>
  <c r="H11" i="3"/>
  <c r="F11" i="3"/>
  <c r="E11" i="3"/>
  <c r="C11" i="3"/>
  <c r="B11" i="3"/>
  <c r="T10" i="3"/>
  <c r="T9" i="3"/>
  <c r="H9" i="3"/>
  <c r="F9" i="3"/>
  <c r="E9" i="3"/>
  <c r="C9" i="3"/>
  <c r="B9" i="3"/>
  <c r="T8" i="3"/>
  <c r="T7" i="3"/>
  <c r="H7" i="3"/>
  <c r="F7" i="3"/>
  <c r="E7" i="3"/>
  <c r="C7" i="3"/>
  <c r="B7" i="3"/>
  <c r="L4" i="3"/>
  <c r="Q47" i="2"/>
  <c r="E42" i="2" s="1"/>
  <c r="H36" i="2"/>
  <c r="F36" i="2"/>
  <c r="E36" i="2"/>
  <c r="H35" i="2"/>
  <c r="F35" i="2"/>
  <c r="E35" i="2"/>
  <c r="C35" i="2"/>
  <c r="B35" i="2"/>
  <c r="J32" i="2"/>
  <c r="B31" i="2"/>
  <c r="H28" i="2"/>
  <c r="F28" i="2"/>
  <c r="E28" i="2"/>
  <c r="H27" i="2"/>
  <c r="F27" i="2"/>
  <c r="E27" i="2"/>
  <c r="C27" i="2"/>
  <c r="B27" i="2"/>
  <c r="J24" i="2"/>
  <c r="B23" i="2"/>
  <c r="H20" i="2"/>
  <c r="F20" i="2"/>
  <c r="E20" i="2"/>
  <c r="H19" i="2"/>
  <c r="F19" i="2"/>
  <c r="E19" i="2"/>
  <c r="C19" i="2"/>
  <c r="B19" i="2"/>
  <c r="T16" i="2"/>
  <c r="J16" i="2"/>
  <c r="H16" i="2"/>
  <c r="F16" i="2"/>
  <c r="E16" i="2"/>
  <c r="T15" i="2"/>
  <c r="H15" i="2"/>
  <c r="F15" i="2"/>
  <c r="E15" i="2"/>
  <c r="B15" i="2"/>
  <c r="T14" i="2"/>
  <c r="T13" i="2"/>
  <c r="T12" i="2"/>
  <c r="H12" i="2"/>
  <c r="F12" i="2"/>
  <c r="E12" i="2"/>
  <c r="T11" i="2"/>
  <c r="H11" i="2"/>
  <c r="F11" i="2"/>
  <c r="E11" i="2"/>
  <c r="C11" i="2"/>
  <c r="B11" i="2"/>
  <c r="T10" i="2"/>
  <c r="T9" i="2"/>
  <c r="T8" i="2"/>
  <c r="J8" i="2"/>
  <c r="H8" i="2"/>
  <c r="F8" i="2"/>
  <c r="E8" i="2"/>
  <c r="T7" i="2"/>
  <c r="H7" i="2"/>
  <c r="F7" i="2"/>
  <c r="E7" i="2"/>
  <c r="C7" i="2"/>
  <c r="B7" i="2"/>
  <c r="C5" i="2"/>
  <c r="Q4" i="2"/>
  <c r="N47" i="2" s="1"/>
  <c r="L4" i="2"/>
  <c r="F4" i="2"/>
  <c r="A4" i="2"/>
  <c r="A1" i="2"/>
  <c r="E74" i="3" l="1"/>
  <c r="E75" i="3"/>
  <c r="E43" i="2"/>
  <c r="E41" i="2"/>
  <c r="E72" i="3"/>
  <c r="E40" i="2"/>
  <c r="E47" i="2"/>
  <c r="E46" i="2"/>
  <c r="E45" i="2"/>
  <c r="E44" i="2"/>
</calcChain>
</file>

<file path=xl/comments1.xml><?xml version="1.0" encoding="utf-8"?>
<comments xmlns="http://schemas.openxmlformats.org/spreadsheetml/2006/main">
  <authors>
    <author>Author</author>
  </authors>
  <commentList>
    <comment ref="D7" authorId="0" shape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7" authorId="0" shapeId="0">
      <text>
        <r>
          <rPr>
            <b/>
            <sz val="8"/>
            <color indexed="8"/>
            <rFont val="Tahoma"/>
            <family val="2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sharedStrings.xml><?xml version="1.0" encoding="utf-8"?>
<sst xmlns="http://schemas.openxmlformats.org/spreadsheetml/2006/main" count="216" uniqueCount="124">
  <si>
    <t>CU</t>
  </si>
  <si>
    <t>MEN DOUBLES</t>
  </si>
  <si>
    <t>MAIN DRAW (16)</t>
  </si>
  <si>
    <t>Week of</t>
  </si>
  <si>
    <t>City, Country</t>
  </si>
  <si>
    <t>Grade</t>
  </si>
  <si>
    <t>Tourn. ID</t>
  </si>
  <si>
    <t>AITA Referee</t>
  </si>
  <si>
    <t>St.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</si>
  <si>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</si>
  <si>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</si>
  <si>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</si>
  <si>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</si>
  <si>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</si>
  <si>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</si>
  <si>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</si>
  <si>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Winners</t>
  </si>
  <si>
    <t>Umpire</t>
  </si>
  <si>
    <t xml:space="preserve"> </t>
  </si>
  <si>
    <t>GABRIEL</t>
  </si>
  <si>
    <t>WC0008</t>
  </si>
  <si>
    <t>TN</t>
  </si>
  <si>
    <t>SURESH KUMAR</t>
  </si>
  <si>
    <t>WC0015</t>
  </si>
  <si>
    <t>SATHASIVAM S</t>
  </si>
  <si>
    <t>WC0007</t>
  </si>
  <si>
    <t>MADHUSUDAN</t>
  </si>
  <si>
    <t>WC0017</t>
  </si>
  <si>
    <t>KA</t>
  </si>
  <si>
    <t>Acc. Ranking</t>
  </si>
  <si>
    <t>#</t>
  </si>
  <si>
    <t>Seeded teams</t>
  </si>
  <si>
    <t>Alternates</t>
  </si>
  <si>
    <t>Replacing</t>
  </si>
  <si>
    <t>Draw date/time:</t>
  </si>
  <si>
    <t>27/12 14:06</t>
  </si>
  <si>
    <t>Rkg Date</t>
  </si>
  <si>
    <t>1</t>
  </si>
  <si>
    <t>Last Accepted team</t>
  </si>
  <si>
    <t>Top DA</t>
  </si>
  <si>
    <t>Last DA</t>
  </si>
  <si>
    <t>2</t>
  </si>
  <si>
    <t>Player representatives</t>
  </si>
  <si>
    <t>BALACHANDAR</t>
  </si>
  <si>
    <t>Seed ranking</t>
  </si>
  <si>
    <t>3</t>
  </si>
  <si>
    <t>BASAVARAJ</t>
  </si>
  <si>
    <t>AITA Referee's signature</t>
  </si>
  <si>
    <t>Top seed</t>
  </si>
  <si>
    <t>4</t>
  </si>
  <si>
    <t>Last seed</t>
  </si>
  <si>
    <t>AITA TNTA WC NATIONAL RANKING 1.5L TENNIS TOURNAMENT</t>
  </si>
  <si>
    <t>MEN SINGLES</t>
  </si>
  <si>
    <t>26th Dec 2022</t>
  </si>
  <si>
    <t>AITA RANKING</t>
  </si>
  <si>
    <t>SARAVANAN PAULRAJ</t>
  </si>
  <si>
    <t>Rank</t>
  </si>
  <si>
    <t>Winner</t>
  </si>
  <si>
    <t>KARTHIK</t>
  </si>
  <si>
    <t xml:space="preserve"> 9-0</t>
  </si>
  <si>
    <t>SATHASIVAM</t>
  </si>
  <si>
    <t xml:space="preserve"> 9-1</t>
  </si>
  <si>
    <t>ANIL D ALMEIDA</t>
  </si>
  <si>
    <t xml:space="preserve"> 9-4</t>
  </si>
  <si>
    <t>MARIAPPAN</t>
  </si>
  <si>
    <t>SHEKAR V</t>
  </si>
  <si>
    <t>Seeded players</t>
  </si>
  <si>
    <t>Lucky Losers</t>
  </si>
  <si>
    <t>27/12 12:40</t>
  </si>
  <si>
    <t>Last Accepted player</t>
  </si>
  <si>
    <t>ANIL</t>
  </si>
  <si>
    <t>5</t>
  </si>
  <si>
    <t>BASVARAJ</t>
  </si>
  <si>
    <t>6</t>
  </si>
  <si>
    <t>ITF Referee's signature</t>
  </si>
  <si>
    <t>7</t>
  </si>
  <si>
    <t>8</t>
  </si>
  <si>
    <t>AITA TNTA WHEELCHAIR 1.5L TENNIS TOURNAMENT FOR MEN &amp; WOMEN</t>
  </si>
  <si>
    <t>WOMEN SINGLES DRAW</t>
  </si>
  <si>
    <t>SL.NO.</t>
  </si>
  <si>
    <t>NAME</t>
  </si>
  <si>
    <t xml:space="preserve">PRATHIMA N RAO </t>
  </si>
  <si>
    <t xml:space="preserve">SHERANTHI THOMAS </t>
  </si>
  <si>
    <t xml:space="preserve">RUTHRAJESHWARI </t>
  </si>
  <si>
    <t>PRATHIMA N RAO (KA)</t>
  </si>
  <si>
    <t>X</t>
  </si>
  <si>
    <t>SHERANTHI THOMAS (TN)</t>
  </si>
  <si>
    <t>RUTHRAJESHWARI (TN)</t>
  </si>
  <si>
    <t>0-2</t>
  </si>
  <si>
    <t>2-0</t>
  </si>
  <si>
    <t>INDRAJEET</t>
  </si>
  <si>
    <t>UP</t>
  </si>
  <si>
    <t>6-2 6-0</t>
  </si>
  <si>
    <t>MALAYADRI</t>
  </si>
  <si>
    <t>6-2 6-3</t>
  </si>
  <si>
    <t>6-2 6-1</t>
  </si>
  <si>
    <t>6-1 6-0</t>
  </si>
  <si>
    <t>6-4 6-4</t>
  </si>
  <si>
    <t>6-2 7-5</t>
  </si>
  <si>
    <t>6-1 6-3</t>
  </si>
  <si>
    <t>6-3 6-0</t>
  </si>
  <si>
    <t>PRATHIMA RAO bt RUTHRAJESWARI 6-0 6-0</t>
  </si>
  <si>
    <t>PRATHIMA RAO bt SHERANTHI THOMAS 6-0 6-0</t>
  </si>
  <si>
    <t>CHENNAI, INDIA</t>
  </si>
  <si>
    <t>27th to 30th DEC 2022</t>
  </si>
  <si>
    <t>GAMES</t>
  </si>
  <si>
    <t>12-0</t>
  </si>
  <si>
    <t>SET</t>
  </si>
  <si>
    <t>4-0</t>
  </si>
  <si>
    <t xml:space="preserve"> 9-25</t>
  </si>
  <si>
    <t>0-4</t>
  </si>
  <si>
    <t>13-21</t>
  </si>
  <si>
    <t>POSITION</t>
  </si>
  <si>
    <t>I</t>
  </si>
  <si>
    <t>II</t>
  </si>
  <si>
    <t>III</t>
  </si>
  <si>
    <t xml:space="preserve"> 2-2</t>
  </si>
  <si>
    <t>RUTHRAJESWARI bt SHERANTHI THOMAS 7-6(5) 6-3</t>
  </si>
  <si>
    <t>6-0 6-1</t>
  </si>
  <si>
    <t>1-6 6-1 10-6</t>
  </si>
  <si>
    <t xml:space="preserve"> 9-2</t>
  </si>
  <si>
    <t>6-1 6-2</t>
  </si>
  <si>
    <t>6-2 4-6 10-6</t>
  </si>
  <si>
    <t>6-2 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</si>
</sst>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2" x14ac:knownFonts="1">
    <font>
      <sz val="11"/>
      <color theme="1"/>
      <name val="Calibri"/>
      <family val="2"/>
      <scheme val="minor"/>
    </font>
    <font>
      <i/>
      <sz val="8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9"/>
      <name val="Arial"/>
      <family val="2"/>
    </font>
    <font>
      <i/>
      <sz val="8.5"/>
      <color indexed="9"/>
      <name val="Arial"/>
      <family val="2"/>
    </font>
    <font>
      <b/>
      <sz val="8.5"/>
      <color indexed="9"/>
      <name val="Arial"/>
      <family val="2"/>
    </font>
    <font>
      <sz val="8.5"/>
      <color indexed="8"/>
      <name val="Arial"/>
      <family val="2"/>
    </font>
    <font>
      <i/>
      <sz val="6"/>
      <color indexed="9"/>
      <name val="Arial"/>
      <family val="2"/>
    </font>
    <font>
      <sz val="8.5"/>
      <color indexed="14"/>
      <name val="Arial"/>
      <family val="2"/>
    </font>
    <font>
      <sz val="8.5"/>
      <color theme="2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sz val="7"/>
      <color indexed="23"/>
      <name val="Arial"/>
      <family val="2"/>
    </font>
    <font>
      <b/>
      <sz val="8"/>
      <color indexed="8"/>
      <name val="Tahoma"/>
      <family val="2"/>
    </font>
    <font>
      <b/>
      <sz val="8.5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8.5"/>
      <color theme="1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221">
    <xf numFmtId="0" fontId="0" fillId="0" borderId="0" xfId="0"/>
    <xf numFmtId="49" fontId="3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49" fontId="9" fillId="0" borderId="0" xfId="1" applyNumberFormat="1" applyFont="1" applyAlignment="1">
      <alignment horizontal="left"/>
    </xf>
    <xf numFmtId="49" fontId="9" fillId="0" borderId="0" xfId="1" applyNumberFormat="1" applyFont="1"/>
    <xf numFmtId="0" fontId="2" fillId="0" borderId="0" xfId="1" applyFont="1"/>
    <xf numFmtId="0" fontId="10" fillId="0" borderId="0" xfId="1" applyFont="1"/>
    <xf numFmtId="0" fontId="11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49" fontId="11" fillId="2" borderId="0" xfId="1" applyNumberFormat="1" applyFont="1" applyFill="1" applyAlignment="1">
      <alignment horizontal="left" vertical="center"/>
    </xf>
    <xf numFmtId="49" fontId="12" fillId="2" borderId="0" xfId="1" applyNumberFormat="1" applyFont="1" applyFill="1" applyAlignment="1">
      <alignment vertical="center"/>
    </xf>
    <xf numFmtId="49" fontId="11" fillId="2" borderId="0" xfId="1" applyNumberFormat="1" applyFont="1" applyFill="1" applyAlignment="1">
      <alignment horizontal="right" vertical="center"/>
    </xf>
    <xf numFmtId="0" fontId="13" fillId="2" borderId="0" xfId="1" applyFont="1" applyFill="1" applyAlignment="1">
      <alignment horizontal="right" vertical="center"/>
    </xf>
    <xf numFmtId="0" fontId="14" fillId="0" borderId="0" xfId="1" applyFont="1" applyAlignment="1">
      <alignment vertical="center"/>
    </xf>
    <xf numFmtId="0" fontId="15" fillId="0" borderId="1" xfId="1" applyFont="1" applyBorder="1" applyAlignment="1">
      <alignment vertical="center"/>
    </xf>
    <xf numFmtId="49" fontId="15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49" fontId="15" fillId="0" borderId="1" xfId="2" applyNumberFormat="1" applyFont="1" applyBorder="1" applyAlignment="1" applyProtection="1">
      <alignment vertical="center"/>
      <protection locked="0"/>
    </xf>
    <xf numFmtId="49" fontId="16" fillId="0" borderId="1" xfId="1" applyNumberFormat="1" applyFont="1" applyBorder="1" applyAlignment="1">
      <alignment vertical="center"/>
    </xf>
    <xf numFmtId="0" fontId="17" fillId="0" borderId="1" xfId="1" applyFont="1" applyBorder="1" applyAlignment="1">
      <alignment horizontal="right" vertical="center"/>
    </xf>
    <xf numFmtId="49" fontId="17" fillId="0" borderId="1" xfId="1" applyNumberFormat="1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8" fillId="2" borderId="0" xfId="1" applyFont="1" applyFill="1" applyAlignment="1">
      <alignment horizontal="right" vertical="center"/>
    </xf>
    <xf numFmtId="0" fontId="18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left" vertical="center"/>
    </xf>
    <xf numFmtId="0" fontId="19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2" borderId="0" xfId="1" applyFont="1" applyFill="1" applyAlignment="1">
      <alignment horizontal="center" vertical="center"/>
    </xf>
    <xf numFmtId="0" fontId="22" fillId="0" borderId="2" xfId="1" applyFont="1" applyBorder="1" applyAlignment="1">
      <alignment vertical="center"/>
    </xf>
    <xf numFmtId="0" fontId="23" fillId="3" borderId="2" xfId="1" applyFont="1" applyFill="1" applyBorder="1" applyAlignment="1">
      <alignment horizontal="center" vertical="center"/>
    </xf>
    <xf numFmtId="0" fontId="21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24" fillId="0" borderId="2" xfId="1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4" fillId="4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2" fillId="0" borderId="3" xfId="1" applyFont="1" applyBorder="1" applyAlignment="1">
      <alignment vertical="center"/>
    </xf>
    <xf numFmtId="0" fontId="22" fillId="2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5" fillId="0" borderId="4" xfId="1" applyFont="1" applyBorder="1" applyAlignment="1">
      <alignment horizontal="right" vertical="center"/>
    </xf>
    <xf numFmtId="0" fontId="21" fillId="0" borderId="0" xfId="1" applyFont="1" applyAlignment="1">
      <alignment vertical="center"/>
    </xf>
    <xf numFmtId="0" fontId="2" fillId="0" borderId="5" xfId="1" applyFont="1" applyBorder="1" applyAlignment="1">
      <alignment vertical="center"/>
    </xf>
    <xf numFmtId="0" fontId="26" fillId="0" borderId="6" xfId="1" applyFont="1" applyBorder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19" fillId="0" borderId="0" xfId="1" applyFont="1" applyAlignment="1">
      <alignment horizontal="right" vertical="center"/>
    </xf>
    <xf numFmtId="0" fontId="28" fillId="5" borderId="6" xfId="1" applyFont="1" applyFill="1" applyBorder="1" applyAlignment="1">
      <alignment horizontal="right" vertical="center"/>
    </xf>
    <xf numFmtId="14" fontId="27" fillId="0" borderId="2" xfId="1" applyNumberFormat="1" applyFont="1" applyBorder="1" applyAlignment="1">
      <alignment horizontal="center" vertical="center"/>
    </xf>
    <xf numFmtId="0" fontId="25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24" fillId="0" borderId="4" xfId="1" applyFont="1" applyBorder="1" applyAlignment="1">
      <alignment horizontal="center" vertical="center"/>
    </xf>
    <xf numFmtId="18" fontId="22" fillId="0" borderId="0" xfId="1" applyNumberFormat="1" applyFont="1" applyAlignment="1">
      <alignment horizontal="center" vertical="center"/>
    </xf>
    <xf numFmtId="0" fontId="24" fillId="0" borderId="6" xfId="1" applyFont="1" applyBorder="1" applyAlignment="1">
      <alignment vertical="center"/>
    </xf>
    <xf numFmtId="0" fontId="22" fillId="0" borderId="0" xfId="1" applyFont="1" applyAlignment="1">
      <alignment horizontal="left" vertical="center"/>
    </xf>
    <xf numFmtId="0" fontId="29" fillId="0" borderId="0" xfId="1" applyFont="1" applyAlignment="1">
      <alignment vertical="center"/>
    </xf>
    <xf numFmtId="0" fontId="25" fillId="0" borderId="0" xfId="1" applyFont="1" applyAlignment="1">
      <alignment horizontal="right"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4" fillId="0" borderId="6" xfId="1" applyFont="1" applyBorder="1" applyAlignment="1">
      <alignment horizontal="left" vertical="center"/>
    </xf>
    <xf numFmtId="0" fontId="25" fillId="0" borderId="6" xfId="1" applyFont="1" applyBorder="1" applyAlignment="1">
      <alignment horizontal="right" vertical="center"/>
    </xf>
    <xf numFmtId="0" fontId="30" fillId="3" borderId="2" xfId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3" fillId="6" borderId="2" xfId="1" applyFont="1" applyFill="1" applyBorder="1" applyAlignment="1">
      <alignment horizontal="center" vertical="center"/>
    </xf>
    <xf numFmtId="0" fontId="22" fillId="4" borderId="0" xfId="1" applyFont="1" applyFill="1" applyAlignment="1">
      <alignment horizontal="center" vertical="center"/>
    </xf>
    <xf numFmtId="49" fontId="22" fillId="4" borderId="0" xfId="1" applyNumberFormat="1" applyFont="1" applyFill="1" applyAlignment="1">
      <alignment horizontal="center" vertical="center"/>
    </xf>
    <xf numFmtId="1" fontId="22" fillId="4" borderId="0" xfId="1" applyNumberFormat="1" applyFont="1" applyFill="1" applyAlignment="1">
      <alignment horizontal="center" vertical="center"/>
    </xf>
    <xf numFmtId="49" fontId="22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49" fontId="22" fillId="4" borderId="0" xfId="1" applyNumberFormat="1" applyFont="1" applyFill="1" applyAlignment="1">
      <alignment vertical="center"/>
    </xf>
    <xf numFmtId="49" fontId="24" fillId="4" borderId="0" xfId="1" applyNumberFormat="1" applyFont="1" applyFill="1" applyAlignment="1">
      <alignment vertical="center"/>
    </xf>
    <xf numFmtId="49" fontId="2" fillId="0" borderId="0" xfId="1" applyNumberFormat="1" applyAlignment="1">
      <alignment vertical="center"/>
    </xf>
    <xf numFmtId="49" fontId="31" fillId="4" borderId="0" xfId="1" applyNumberFormat="1" applyFont="1" applyFill="1" applyAlignment="1">
      <alignment vertical="center"/>
    </xf>
    <xf numFmtId="49" fontId="32" fillId="4" borderId="0" xfId="1" applyNumberFormat="1" applyFont="1" applyFill="1" applyAlignment="1">
      <alignment vertical="center"/>
    </xf>
    <xf numFmtId="0" fontId="2" fillId="4" borderId="0" xfId="1" applyFill="1" applyAlignment="1">
      <alignment vertical="center"/>
    </xf>
    <xf numFmtId="0" fontId="2" fillId="0" borderId="0" xfId="1" applyAlignment="1">
      <alignment vertical="center"/>
    </xf>
    <xf numFmtId="0" fontId="11" fillId="2" borderId="8" xfId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0" fontId="11" fillId="2" borderId="10" xfId="1" applyFont="1" applyFill="1" applyBorder="1" applyAlignment="1">
      <alignment vertical="center"/>
    </xf>
    <xf numFmtId="49" fontId="13" fillId="2" borderId="9" xfId="1" applyNumberFormat="1" applyFont="1" applyFill="1" applyBorder="1" applyAlignment="1">
      <alignment horizontal="center" vertical="center"/>
    </xf>
    <xf numFmtId="49" fontId="13" fillId="2" borderId="9" xfId="1" applyNumberFormat="1" applyFont="1" applyFill="1" applyBorder="1" applyAlignment="1">
      <alignment vertical="center"/>
    </xf>
    <xf numFmtId="49" fontId="13" fillId="2" borderId="11" xfId="1" applyNumberFormat="1" applyFont="1" applyFill="1" applyBorder="1" applyAlignment="1">
      <alignment vertical="center"/>
    </xf>
    <xf numFmtId="49" fontId="12" fillId="2" borderId="9" xfId="1" applyNumberFormat="1" applyFont="1" applyFill="1" applyBorder="1" applyAlignment="1">
      <alignment vertical="center"/>
    </xf>
    <xf numFmtId="49" fontId="12" fillId="2" borderId="11" xfId="1" applyNumberFormat="1" applyFont="1" applyFill="1" applyBorder="1" applyAlignment="1">
      <alignment vertical="center"/>
    </xf>
    <xf numFmtId="49" fontId="11" fillId="2" borderId="9" xfId="1" applyNumberFormat="1" applyFont="1" applyFill="1" applyBorder="1" applyAlignment="1">
      <alignment horizontal="left" vertical="center"/>
    </xf>
    <xf numFmtId="49" fontId="11" fillId="0" borderId="9" xfId="1" applyNumberFormat="1" applyFont="1" applyBorder="1" applyAlignment="1">
      <alignment horizontal="left" vertical="center"/>
    </xf>
    <xf numFmtId="49" fontId="12" fillId="4" borderId="11" xfId="1" applyNumberFormat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49" fontId="18" fillId="0" borderId="12" xfId="1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49" fontId="18" fillId="0" borderId="6" xfId="1" applyNumberFormat="1" applyFont="1" applyBorder="1" applyAlignment="1">
      <alignment horizontal="right" vertical="center"/>
    </xf>
    <xf numFmtId="49" fontId="18" fillId="0" borderId="0" xfId="1" applyNumberFormat="1" applyFont="1" applyAlignment="1">
      <alignment horizontal="center" vertical="center"/>
    </xf>
    <xf numFmtId="0" fontId="18" fillId="4" borderId="0" xfId="1" applyFont="1" applyFill="1" applyAlignment="1">
      <alignment vertical="center"/>
    </xf>
    <xf numFmtId="49" fontId="18" fillId="4" borderId="0" xfId="1" applyNumberFormat="1" applyFont="1" applyFill="1" applyAlignment="1">
      <alignment vertical="center"/>
    </xf>
    <xf numFmtId="49" fontId="33" fillId="4" borderId="6" xfId="1" applyNumberFormat="1" applyFont="1" applyFill="1" applyBorder="1" applyAlignment="1">
      <alignment vertical="center"/>
    </xf>
    <xf numFmtId="49" fontId="33" fillId="0" borderId="0" xfId="1" applyNumberFormat="1" applyFont="1" applyAlignment="1">
      <alignment vertical="center"/>
    </xf>
    <xf numFmtId="49" fontId="19" fillId="0" borderId="0" xfId="1" applyNumberFormat="1" applyFont="1" applyAlignment="1">
      <alignment vertical="center"/>
    </xf>
    <xf numFmtId="49" fontId="19" fillId="0" borderId="6" xfId="1" applyNumberFormat="1" applyFont="1" applyBorder="1" applyAlignment="1">
      <alignment vertical="center"/>
    </xf>
    <xf numFmtId="49" fontId="11" fillId="2" borderId="13" xfId="1" applyNumberFormat="1" applyFont="1" applyFill="1" applyBorder="1" applyAlignment="1">
      <alignment vertical="center"/>
    </xf>
    <xf numFmtId="49" fontId="11" fillId="2" borderId="14" xfId="1" applyNumberFormat="1" applyFont="1" applyFill="1" applyBorder="1" applyAlignment="1">
      <alignment vertical="center"/>
    </xf>
    <xf numFmtId="49" fontId="19" fillId="2" borderId="6" xfId="1" applyNumberFormat="1" applyFont="1" applyFill="1" applyBorder="1" applyAlignment="1">
      <alignment vertical="center"/>
    </xf>
    <xf numFmtId="49" fontId="18" fillId="0" borderId="2" xfId="1" applyNumberFormat="1" applyFont="1" applyBorder="1" applyAlignment="1">
      <alignment vertical="center"/>
    </xf>
    <xf numFmtId="49" fontId="19" fillId="0" borderId="2" xfId="1" applyNumberFormat="1" applyFont="1" applyBorder="1" applyAlignment="1">
      <alignment vertical="center"/>
    </xf>
    <xf numFmtId="49" fontId="19" fillId="0" borderId="4" xfId="1" applyNumberFormat="1" applyFont="1" applyBorder="1" applyAlignment="1">
      <alignment vertical="center"/>
    </xf>
    <xf numFmtId="49" fontId="18" fillId="0" borderId="15" xfId="1" applyNumberFormat="1" applyFont="1" applyBorder="1" applyAlignment="1">
      <alignment vertical="center"/>
    </xf>
    <xf numFmtId="49" fontId="18" fillId="0" borderId="4" xfId="1" applyNumberFormat="1" applyFont="1" applyBorder="1" applyAlignment="1">
      <alignment horizontal="right" vertical="center"/>
    </xf>
    <xf numFmtId="0" fontId="18" fillId="2" borderId="12" xfId="1" applyFont="1" applyFill="1" applyBorder="1" applyAlignment="1">
      <alignment vertical="center"/>
    </xf>
    <xf numFmtId="49" fontId="18" fillId="2" borderId="0" xfId="1" applyNumberFormat="1" applyFont="1" applyFill="1" applyAlignment="1">
      <alignment horizontal="right" vertical="center"/>
    </xf>
    <xf numFmtId="49" fontId="18" fillId="2" borderId="6" xfId="1" applyNumberFormat="1" applyFont="1" applyFill="1" applyBorder="1" applyAlignment="1">
      <alignment horizontal="right" vertical="center"/>
    </xf>
    <xf numFmtId="0" fontId="11" fillId="2" borderId="15" xfId="1" applyFont="1" applyFill="1" applyBorder="1" applyAlignment="1">
      <alignment vertical="center"/>
    </xf>
    <xf numFmtId="0" fontId="11" fillId="2" borderId="2" xfId="1" applyFont="1" applyFill="1" applyBorder="1" applyAlignment="1">
      <alignment vertical="center"/>
    </xf>
    <xf numFmtId="0" fontId="11" fillId="2" borderId="16" xfId="1" applyFont="1" applyFill="1" applyBorder="1" applyAlignment="1">
      <alignment vertical="center"/>
    </xf>
    <xf numFmtId="0" fontId="18" fillId="0" borderId="6" xfId="1" applyFont="1" applyBorder="1" applyAlignment="1">
      <alignment horizontal="right" vertical="center"/>
    </xf>
    <xf numFmtId="0" fontId="18" fillId="0" borderId="4" xfId="1" applyFont="1" applyBorder="1" applyAlignment="1">
      <alignment horizontal="right" vertical="center"/>
    </xf>
    <xf numFmtId="49" fontId="18" fillId="0" borderId="2" xfId="1" applyNumberFormat="1" applyFont="1" applyBorder="1" applyAlignment="1">
      <alignment horizontal="center" vertical="center"/>
    </xf>
    <xf numFmtId="0" fontId="18" fillId="4" borderId="2" xfId="1" applyFont="1" applyFill="1" applyBorder="1" applyAlignment="1">
      <alignment vertical="center"/>
    </xf>
    <xf numFmtId="49" fontId="18" fillId="4" borderId="2" xfId="1" applyNumberFormat="1" applyFont="1" applyFill="1" applyBorder="1" applyAlignment="1">
      <alignment vertical="center"/>
    </xf>
    <xf numFmtId="49" fontId="33" fillId="4" borderId="4" xfId="1" applyNumberFormat="1" applyFont="1" applyFill="1" applyBorder="1" applyAlignment="1">
      <alignment vertical="center"/>
    </xf>
    <xf numFmtId="49" fontId="33" fillId="0" borderId="2" xfId="1" applyNumberFormat="1" applyFont="1" applyBorder="1" applyAlignment="1">
      <alignment vertical="center"/>
    </xf>
    <xf numFmtId="0" fontId="34" fillId="7" borderId="4" xfId="1" applyFont="1" applyFill="1" applyBorder="1" applyAlignment="1">
      <alignment vertical="center"/>
    </xf>
    <xf numFmtId="0" fontId="2" fillId="0" borderId="0" xfId="1"/>
    <xf numFmtId="0" fontId="19" fillId="0" borderId="0" xfId="1" applyFont="1"/>
    <xf numFmtId="49" fontId="8" fillId="0" borderId="0" xfId="1" applyNumberFormat="1" applyFont="1" applyAlignment="1">
      <alignment vertical="top"/>
    </xf>
    <xf numFmtId="49" fontId="4" fillId="0" borderId="0" xfId="1" applyNumberFormat="1" applyFont="1" applyAlignment="1">
      <alignment vertical="top"/>
    </xf>
    <xf numFmtId="49" fontId="5" fillId="0" borderId="0" xfId="1" applyNumberFormat="1" applyFont="1" applyAlignment="1">
      <alignment vertical="top"/>
    </xf>
    <xf numFmtId="49" fontId="6" fillId="0" borderId="0" xfId="1" applyNumberFormat="1" applyFont="1" applyAlignment="1">
      <alignment vertical="top"/>
    </xf>
    <xf numFmtId="49" fontId="7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left"/>
    </xf>
    <xf numFmtId="49" fontId="2" fillId="0" borderId="0" xfId="1" applyNumberFormat="1" applyFont="1"/>
    <xf numFmtId="49" fontId="10" fillId="0" borderId="0" xfId="1" applyNumberFormat="1" applyFont="1"/>
    <xf numFmtId="49" fontId="11" fillId="2" borderId="0" xfId="1" applyNumberFormat="1" applyFont="1" applyFill="1" applyAlignment="1">
      <alignment vertical="center"/>
    </xf>
    <xf numFmtId="49" fontId="13" fillId="2" borderId="0" xfId="1" applyNumberFormat="1" applyFont="1" applyFill="1" applyAlignment="1">
      <alignment horizontal="right" vertical="center"/>
    </xf>
    <xf numFmtId="49" fontId="2" fillId="0" borderId="1" xfId="1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49" fontId="18" fillId="2" borderId="0" xfId="1" applyNumberFormat="1" applyFont="1" applyFill="1" applyAlignment="1">
      <alignment horizontal="center" vertical="center"/>
    </xf>
    <xf numFmtId="49" fontId="18" fillId="2" borderId="0" xfId="1" applyNumberFormat="1" applyFont="1" applyFill="1" applyAlignment="1">
      <alignment horizontal="left" vertical="center"/>
    </xf>
    <xf numFmtId="49" fontId="19" fillId="2" borderId="0" xfId="1" applyNumberFormat="1" applyFont="1" applyFill="1" applyAlignment="1">
      <alignment horizontal="center" vertical="center"/>
    </xf>
    <xf numFmtId="49" fontId="19" fillId="2" borderId="0" xfId="1" applyNumberFormat="1" applyFont="1" applyFill="1" applyAlignment="1">
      <alignment vertical="center"/>
    </xf>
    <xf numFmtId="49" fontId="14" fillId="2" borderId="0" xfId="1" applyNumberFormat="1" applyFont="1" applyFill="1" applyAlignment="1">
      <alignment horizontal="right" vertical="center"/>
    </xf>
    <xf numFmtId="49" fontId="14" fillId="0" borderId="0" xfId="1" applyNumberFormat="1" applyFont="1" applyAlignment="1">
      <alignment horizontal="center" vertical="center"/>
    </xf>
    <xf numFmtId="49" fontId="14" fillId="0" borderId="0" xfId="1" applyNumberFormat="1" applyFont="1" applyAlignment="1">
      <alignment horizontal="left" vertical="center"/>
    </xf>
    <xf numFmtId="49" fontId="20" fillId="0" borderId="0" xfId="1" applyNumberFormat="1" applyFont="1" applyAlignment="1">
      <alignment horizontal="center" vertical="center"/>
    </xf>
    <xf numFmtId="49" fontId="20" fillId="0" borderId="0" xfId="1" applyNumberFormat="1" applyFont="1" applyAlignment="1">
      <alignment vertical="center"/>
    </xf>
    <xf numFmtId="49" fontId="21" fillId="2" borderId="0" xfId="1" applyNumberFormat="1" applyFont="1" applyFill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0" xfId="1" applyFont="1" applyAlignment="1">
      <alignment vertical="center"/>
    </xf>
    <xf numFmtId="0" fontId="22" fillId="4" borderId="0" xfId="1" applyFont="1" applyFill="1" applyAlignment="1">
      <alignment vertical="center"/>
    </xf>
    <xf numFmtId="49" fontId="22" fillId="2" borderId="0" xfId="1" applyNumberFormat="1" applyFont="1" applyFill="1" applyAlignment="1">
      <alignment horizontal="center" vertical="center"/>
    </xf>
    <xf numFmtId="0" fontId="37" fillId="0" borderId="0" xfId="1" applyFont="1" applyAlignment="1">
      <alignment vertical="center"/>
    </xf>
    <xf numFmtId="0" fontId="28" fillId="5" borderId="17" xfId="1" applyFont="1" applyFill="1" applyBorder="1" applyAlignment="1">
      <alignment horizontal="right" vertical="center"/>
    </xf>
    <xf numFmtId="14" fontId="36" fillId="0" borderId="2" xfId="1" applyNumberFormat="1" applyFont="1" applyBorder="1" applyAlignment="1">
      <alignment horizontal="center" vertical="center"/>
    </xf>
    <xf numFmtId="0" fontId="27" fillId="0" borderId="2" xfId="1" applyFont="1" applyBorder="1" applyAlignment="1">
      <alignment vertical="center"/>
    </xf>
    <xf numFmtId="0" fontId="27" fillId="0" borderId="4" xfId="1" applyFont="1" applyBorder="1" applyAlignment="1">
      <alignment horizontal="center" vertical="center"/>
    </xf>
    <xf numFmtId="18" fontId="27" fillId="0" borderId="0" xfId="1" applyNumberFormat="1" applyFont="1" applyAlignment="1">
      <alignment horizontal="center" vertical="center"/>
    </xf>
    <xf numFmtId="0" fontId="27" fillId="0" borderId="6" xfId="1" applyFont="1" applyBorder="1" applyAlignment="1">
      <alignment horizontal="left" vertical="center"/>
    </xf>
    <xf numFmtId="0" fontId="27" fillId="0" borderId="0" xfId="1" applyFont="1" applyAlignment="1">
      <alignment horizontal="center" vertical="center"/>
    </xf>
    <xf numFmtId="49" fontId="27" fillId="0" borderId="2" xfId="1" applyNumberFormat="1" applyFont="1" applyBorder="1" applyAlignment="1">
      <alignment vertical="center"/>
    </xf>
    <xf numFmtId="49" fontId="27" fillId="0" borderId="0" xfId="1" applyNumberFormat="1" applyFont="1" applyAlignment="1">
      <alignment vertical="center"/>
    </xf>
    <xf numFmtId="0" fontId="27" fillId="0" borderId="6" xfId="1" applyFont="1" applyBorder="1" applyAlignment="1">
      <alignment vertical="center"/>
    </xf>
    <xf numFmtId="49" fontId="27" fillId="0" borderId="6" xfId="1" applyNumberFormat="1" applyFont="1" applyBorder="1" applyAlignment="1">
      <alignment vertical="center"/>
    </xf>
    <xf numFmtId="0" fontId="27" fillId="0" borderId="4" xfId="1" applyFont="1" applyBorder="1" applyAlignment="1">
      <alignment vertical="center"/>
    </xf>
    <xf numFmtId="0" fontId="36" fillId="0" borderId="4" xfId="1" applyFont="1" applyBorder="1" applyAlignment="1">
      <alignment horizontal="center" vertical="center"/>
    </xf>
    <xf numFmtId="0" fontId="36" fillId="0" borderId="0" xfId="1" applyFont="1" applyAlignment="1">
      <alignment vertical="center"/>
    </xf>
    <xf numFmtId="0" fontId="36" fillId="0" borderId="2" xfId="1" applyFont="1" applyBorder="1" applyAlignment="1">
      <alignment horizontal="center" vertical="center"/>
    </xf>
    <xf numFmtId="49" fontId="27" fillId="0" borderId="4" xfId="1" applyNumberFormat="1" applyFont="1" applyBorder="1" applyAlignment="1">
      <alignment vertical="center"/>
    </xf>
    <xf numFmtId="0" fontId="38" fillId="0" borderId="0" xfId="1" applyFont="1" applyAlignment="1">
      <alignment vertical="center"/>
    </xf>
    <xf numFmtId="49" fontId="22" fillId="0" borderId="0" xfId="1" applyNumberFormat="1" applyFont="1" applyAlignment="1">
      <alignment horizontal="center" vertical="center"/>
    </xf>
    <xf numFmtId="49" fontId="21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right" vertical="center"/>
    </xf>
    <xf numFmtId="49" fontId="2" fillId="4" borderId="0" xfId="1" applyNumberFormat="1" applyFont="1" applyFill="1" applyAlignment="1">
      <alignment vertical="center"/>
    </xf>
    <xf numFmtId="49" fontId="39" fillId="4" borderId="0" xfId="1" applyNumberFormat="1" applyFont="1" applyFill="1" applyAlignment="1">
      <alignment horizontal="center" vertical="center"/>
    </xf>
    <xf numFmtId="49" fontId="31" fillId="0" borderId="0" xfId="1" applyNumberFormat="1" applyFont="1" applyAlignment="1">
      <alignment vertical="center"/>
    </xf>
    <xf numFmtId="49" fontId="32" fillId="0" borderId="0" xfId="1" applyNumberFormat="1" applyFont="1" applyAlignment="1">
      <alignment horizontal="center" vertical="center"/>
    </xf>
    <xf numFmtId="49" fontId="13" fillId="2" borderId="9" xfId="1" applyNumberFormat="1" applyFont="1" applyFill="1" applyBorder="1" applyAlignment="1">
      <alignment horizontal="centerContinuous" vertical="center"/>
    </xf>
    <xf numFmtId="49" fontId="13" fillId="2" borderId="11" xfId="1" applyNumberFormat="1" applyFont="1" applyFill="1" applyBorder="1" applyAlignment="1">
      <alignment horizontal="centerContinuous" vertical="center"/>
    </xf>
    <xf numFmtId="49" fontId="18" fillId="4" borderId="0" xfId="1" applyNumberFormat="1" applyFont="1" applyFill="1" applyAlignment="1">
      <alignment horizontal="center" vertical="center"/>
    </xf>
    <xf numFmtId="49" fontId="18" fillId="4" borderId="6" xfId="1" applyNumberFormat="1" applyFont="1" applyFill="1" applyBorder="1" applyAlignment="1">
      <alignment vertical="center"/>
    </xf>
    <xf numFmtId="49" fontId="33" fillId="0" borderId="0" xfId="1" applyNumberFormat="1" applyFont="1" applyAlignment="1">
      <alignment horizontal="center" vertical="center"/>
    </xf>
    <xf numFmtId="0" fontId="18" fillId="0" borderId="2" xfId="1" applyFont="1" applyBorder="1" applyAlignment="1">
      <alignment vertical="center"/>
    </xf>
    <xf numFmtId="49" fontId="18" fillId="4" borderId="2" xfId="1" applyNumberFormat="1" applyFont="1" applyFill="1" applyBorder="1" applyAlignment="1">
      <alignment horizontal="center" vertical="center"/>
    </xf>
    <xf numFmtId="49" fontId="18" fillId="4" borderId="4" xfId="1" applyNumberFormat="1" applyFont="1" applyFill="1" applyBorder="1" applyAlignment="1">
      <alignment vertical="center"/>
    </xf>
    <xf numFmtId="49" fontId="33" fillId="0" borderId="2" xfId="1" applyNumberFormat="1" applyFont="1" applyBorder="1" applyAlignment="1">
      <alignment horizontal="center" vertical="center"/>
    </xf>
    <xf numFmtId="0" fontId="28" fillId="5" borderId="4" xfId="1" applyFont="1" applyFill="1" applyBorder="1" applyAlignment="1">
      <alignment horizontal="right" vertical="center"/>
    </xf>
    <xf numFmtId="0" fontId="2" fillId="0" borderId="18" xfId="1" applyFont="1" applyBorder="1"/>
    <xf numFmtId="0" fontId="5" fillId="0" borderId="18" xfId="1" applyFont="1" applyBorder="1" applyAlignment="1">
      <alignment horizontal="center"/>
    </xf>
    <xf numFmtId="14" fontId="40" fillId="0" borderId="2" xfId="1" applyNumberFormat="1" applyFont="1" applyBorder="1" applyAlignment="1">
      <alignment horizontal="center" vertical="center"/>
    </xf>
    <xf numFmtId="14" fontId="27" fillId="0" borderId="2" xfId="1" applyNumberFormat="1" applyFont="1" applyBorder="1" applyAlignment="1">
      <alignment vertical="center"/>
    </xf>
    <xf numFmtId="14" fontId="27" fillId="0" borderId="2" xfId="1" applyNumberFormat="1" applyFont="1" applyBorder="1" applyAlignment="1">
      <alignment horizontal="left" vertical="center"/>
    </xf>
    <xf numFmtId="0" fontId="41" fillId="0" borderId="0" xfId="1" applyFont="1"/>
    <xf numFmtId="17" fontId="5" fillId="0" borderId="18" xfId="1" applyNumberFormat="1" applyFont="1" applyBorder="1" applyAlignment="1">
      <alignment horizontal="center"/>
    </xf>
    <xf numFmtId="0" fontId="2" fillId="0" borderId="19" xfId="1" applyFont="1" applyBorder="1"/>
    <xf numFmtId="0" fontId="2" fillId="0" borderId="20" xfId="1" applyFont="1" applyBorder="1"/>
    <xf numFmtId="0" fontId="2" fillId="0" borderId="20" xfId="1" applyBorder="1"/>
    <xf numFmtId="0" fontId="2" fillId="0" borderId="21" xfId="1" applyBorder="1"/>
    <xf numFmtId="0" fontId="2" fillId="0" borderId="22" xfId="1" applyBorder="1"/>
    <xf numFmtId="0" fontId="5" fillId="0" borderId="23" xfId="1" applyFont="1" applyBorder="1" applyAlignment="1">
      <alignment horizontal="center"/>
    </xf>
    <xf numFmtId="0" fontId="2" fillId="0" borderId="24" xfId="1" applyBorder="1"/>
    <xf numFmtId="0" fontId="2" fillId="0" borderId="25" xfId="1" applyFont="1" applyBorder="1"/>
    <xf numFmtId="0" fontId="5" fillId="0" borderId="25" xfId="1" applyFont="1" applyBorder="1" applyAlignment="1">
      <alignment horizontal="center"/>
    </xf>
    <xf numFmtId="16" fontId="5" fillId="0" borderId="25" xfId="1" applyNumberFormat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18" fontId="40" fillId="0" borderId="0" xfId="1" applyNumberFormat="1" applyFont="1" applyAlignment="1">
      <alignment horizontal="center" vertical="center"/>
    </xf>
    <xf numFmtId="14" fontId="36" fillId="0" borderId="2" xfId="1" applyNumberFormat="1" applyFont="1" applyBorder="1" applyAlignment="1">
      <alignment vertical="center"/>
    </xf>
    <xf numFmtId="0" fontId="36" fillId="0" borderId="0" xfId="1" applyFont="1" applyAlignment="1">
      <alignment horizontal="left" vertical="center"/>
    </xf>
    <xf numFmtId="14" fontId="36" fillId="0" borderId="2" xfId="1" applyNumberFormat="1" applyFont="1" applyBorder="1" applyAlignment="1">
      <alignment horizontal="left" vertical="center"/>
    </xf>
    <xf numFmtId="0" fontId="36" fillId="0" borderId="0" xfId="1" applyFont="1" applyAlignment="1">
      <alignment horizontal="center" vertical="center"/>
    </xf>
    <xf numFmtId="14" fontId="15" fillId="0" borderId="1" xfId="1" applyNumberFormat="1" applyFont="1" applyBorder="1" applyAlignment="1">
      <alignment horizontal="left" vertical="center"/>
    </xf>
  </cellXfs>
  <cellStyles count="3">
    <cellStyle name="Currency 2" xfId="2"/>
    <cellStyle name="Normal" xfId="0" builtinId="0"/>
    <cellStyle name="Normal 2" xfId="1"/>
  </cellStyles>
  <dxfs count="3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</xdr:colOff>
      <xdr:row>0</xdr:row>
      <xdr:rowOff>251460</xdr:rowOff>
    </xdr:from>
    <xdr:to>
      <xdr:col>6</xdr:col>
      <xdr:colOff>251460</xdr:colOff>
      <xdr:row>3</xdr:row>
      <xdr:rowOff>263359</xdr:rowOff>
    </xdr:to>
    <xdr:pic>
      <xdr:nvPicPr>
        <xdr:cNvPr id="4097" name="Picture 1" descr="See the source imag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9240" y="251460"/>
          <a:ext cx="1424940" cy="9491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678180</xdr:colOff>
      <xdr:row>1</xdr:row>
      <xdr:rowOff>45720</xdr:rowOff>
    </xdr:from>
    <xdr:to>
      <xdr:col>4</xdr:col>
      <xdr:colOff>472440</xdr:colOff>
      <xdr:row>3</xdr:row>
      <xdr:rowOff>228600</xdr:rowOff>
    </xdr:to>
    <xdr:pic>
      <xdr:nvPicPr>
        <xdr:cNvPr id="4098" name="Picture 2" descr="See the source imag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13760" y="358140"/>
          <a:ext cx="960120" cy="8077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68580</xdr:colOff>
      <xdr:row>7</xdr:row>
      <xdr:rowOff>0</xdr:rowOff>
    </xdr:from>
    <xdr:to>
      <xdr:col>18</xdr:col>
      <xdr:colOff>68580</xdr:colOff>
      <xdr:row>13</xdr:row>
      <xdr:rowOff>76200</xdr:rowOff>
    </xdr:to>
    <xdr:pic>
      <xdr:nvPicPr>
        <xdr:cNvPr id="2" name="Picture 2" descr="See the source imag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1660" y="998220"/>
          <a:ext cx="960120" cy="80772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686050</xdr:colOff>
      <xdr:row>30</xdr:row>
      <xdr:rowOff>60960</xdr:rowOff>
    </xdr:from>
    <xdr:to>
      <xdr:col>18</xdr:col>
      <xdr:colOff>121919</xdr:colOff>
      <xdr:row>36</xdr:row>
      <xdr:rowOff>80479</xdr:rowOff>
    </xdr:to>
    <xdr:pic>
      <xdr:nvPicPr>
        <xdr:cNvPr id="3" name="Picture 1" descr="See the source ima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7610" y="3878580"/>
          <a:ext cx="1127509" cy="75103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411480</xdr:colOff>
          <xdr:row>0</xdr:row>
          <xdr:rowOff>7620</xdr:rowOff>
        </xdr:from>
        <xdr:to>
          <xdr:col>13</xdr:col>
          <xdr:colOff>289560</xdr:colOff>
          <xdr:row>0</xdr:row>
          <xdr:rowOff>137160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IN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403860</xdr:colOff>
          <xdr:row>0</xdr:row>
          <xdr:rowOff>144780</xdr:rowOff>
        </xdr:from>
        <xdr:to>
          <xdr:col>13</xdr:col>
          <xdr:colOff>289560</xdr:colOff>
          <xdr:row>1</xdr:row>
          <xdr:rowOff>45720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IN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9</xdr:row>
      <xdr:rowOff>7620</xdr:rowOff>
    </xdr:from>
    <xdr:to>
      <xdr:col>16</xdr:col>
      <xdr:colOff>38100</xdr:colOff>
      <xdr:row>16</xdr:row>
      <xdr:rowOff>103339</xdr:rowOff>
    </xdr:to>
    <xdr:pic>
      <xdr:nvPicPr>
        <xdr:cNvPr id="2" name="Picture 1" descr="See the source imag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1120" y="1242060"/>
          <a:ext cx="1424940" cy="94915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579120</xdr:colOff>
      <xdr:row>25</xdr:row>
      <xdr:rowOff>106680</xdr:rowOff>
    </xdr:from>
    <xdr:to>
      <xdr:col>15</xdr:col>
      <xdr:colOff>693420</xdr:colOff>
      <xdr:row>32</xdr:row>
      <xdr:rowOff>60960</xdr:rowOff>
    </xdr:to>
    <xdr:pic>
      <xdr:nvPicPr>
        <xdr:cNvPr id="3" name="Picture 2" descr="See the source imag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9740" y="3291840"/>
          <a:ext cx="960120" cy="80772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396240</xdr:colOff>
          <xdr:row>0</xdr:row>
          <xdr:rowOff>7620</xdr:rowOff>
        </xdr:from>
        <xdr:to>
          <xdr:col>13</xdr:col>
          <xdr:colOff>274320</xdr:colOff>
          <xdr:row>0</xdr:row>
          <xdr:rowOff>137160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IN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388620</xdr:colOff>
          <xdr:row>0</xdr:row>
          <xdr:rowOff>137160</xdr:rowOff>
        </xdr:from>
        <xdr:to>
          <xdr:col>13</xdr:col>
          <xdr:colOff>274320</xdr:colOff>
          <xdr:row>1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IN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KUL\AppData\Local\Microsoft\Windows\INetCache\Content.Outlook\144C6NI2\BOY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 Si Main Draw Sign-in sheet"/>
      <sheetName val="Boys Si Main Draw Prep"/>
      <sheetName val="Boys Si Main 24&amp;32"/>
      <sheetName val="Boys Si Main 48&amp;64"/>
      <sheetName val="Boys Si Main 96&amp;128"/>
      <sheetName val="Girl Si Main Draw Sign-in sh"/>
      <sheetName val="Girls Si Main Draw Prep"/>
      <sheetName val="Girls Si Main 16"/>
      <sheetName val="Girls Si Main 24&amp;32"/>
      <sheetName val="Girls Si Main 48&amp;64"/>
      <sheetName val="Girls Si Main 96&amp;128"/>
      <sheetName val="Boys Si Qual Draw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Draw Sign-in sh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24&amp;32"/>
      <sheetName val="Boys Do Main 48&amp;64"/>
      <sheetName val="Boys Do Main Draw Prep"/>
      <sheetName val="WC MD"/>
      <sheetName val="WC MS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WC WS"/>
      <sheetName val="BOYS1"/>
    </sheetNames>
    <definedNames>
      <definedName name="Jun_Hide_CU"/>
      <definedName name="Jun_Show_CU"/>
    </definedNames>
    <sheetDataSet>
      <sheetData sheetId="0" refreshError="1"/>
      <sheetData sheetId="1">
        <row r="6">
          <cell r="A6" t="str">
            <v>AITA TNTA WC 1.5L TENNIS TOURNAMENT</v>
          </cell>
        </row>
        <row r="10">
          <cell r="A10" t="str">
            <v>26th Dec 2022</v>
          </cell>
          <cell r="C10" t="str">
            <v>CHENNAI, INDIA</v>
          </cell>
          <cell r="E10" t="str">
            <v>SARAVANAN PAULRAJ</v>
          </cell>
        </row>
      </sheetData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R5">
            <v>4</v>
          </cell>
        </row>
        <row r="7">
          <cell r="A7">
            <v>1</v>
          </cell>
          <cell r="B7" t="str">
            <v>Karthik K</v>
          </cell>
          <cell r="C7" t="str">
            <v>WC0009</v>
          </cell>
          <cell r="D7" t="str">
            <v>TN</v>
          </cell>
          <cell r="M7">
            <v>1</v>
          </cell>
          <cell r="P7">
            <v>1</v>
          </cell>
          <cell r="Q7">
            <v>999</v>
          </cell>
          <cell r="R7">
            <v>1</v>
          </cell>
        </row>
        <row r="8">
          <cell r="A8">
            <v>2</v>
          </cell>
          <cell r="B8" t="str">
            <v>Shekar Veeraswamy</v>
          </cell>
          <cell r="C8" t="str">
            <v>WC0018</v>
          </cell>
          <cell r="D8" t="str">
            <v>KA</v>
          </cell>
          <cell r="M8">
            <v>2</v>
          </cell>
          <cell r="P8">
            <v>2</v>
          </cell>
          <cell r="Q8">
            <v>999</v>
          </cell>
          <cell r="R8">
            <v>2</v>
          </cell>
        </row>
        <row r="9">
          <cell r="A9">
            <v>3</v>
          </cell>
          <cell r="B9" t="str">
            <v>Sathasivam k</v>
          </cell>
          <cell r="C9" t="str">
            <v>WC0007</v>
          </cell>
          <cell r="D9" t="str">
            <v>TN</v>
          </cell>
          <cell r="M9">
            <v>3</v>
          </cell>
          <cell r="P9">
            <v>3</v>
          </cell>
          <cell r="Q9">
            <v>999</v>
          </cell>
          <cell r="R9">
            <v>3</v>
          </cell>
        </row>
        <row r="10">
          <cell r="A10">
            <v>4</v>
          </cell>
          <cell r="B10" t="str">
            <v>Mariappan.D</v>
          </cell>
          <cell r="C10" t="str">
            <v>WC0004</v>
          </cell>
          <cell r="D10" t="str">
            <v>TN</v>
          </cell>
          <cell r="M10">
            <v>4</v>
          </cell>
          <cell r="P10">
            <v>4</v>
          </cell>
          <cell r="Q10">
            <v>999</v>
          </cell>
          <cell r="R10">
            <v>4</v>
          </cell>
        </row>
        <row r="11">
          <cell r="A11">
            <v>5</v>
          </cell>
          <cell r="B11" t="str">
            <v>Balachandar. S</v>
          </cell>
          <cell r="C11" t="str">
            <v>WC0006</v>
          </cell>
          <cell r="D11" t="str">
            <v>TN</v>
          </cell>
          <cell r="M11">
            <v>999</v>
          </cell>
          <cell r="P11">
            <v>6</v>
          </cell>
          <cell r="Q11">
            <v>999</v>
          </cell>
        </row>
        <row r="12">
          <cell r="A12">
            <v>6</v>
          </cell>
          <cell r="B12" t="str">
            <v>Suresh Kumar</v>
          </cell>
          <cell r="C12" t="str">
            <v>WC0015</v>
          </cell>
          <cell r="D12" t="str">
            <v>TN</v>
          </cell>
          <cell r="M12">
            <v>999</v>
          </cell>
          <cell r="P12">
            <v>7</v>
          </cell>
          <cell r="Q12">
            <v>999</v>
          </cell>
        </row>
        <row r="13">
          <cell r="A13">
            <v>7</v>
          </cell>
          <cell r="B13" t="str">
            <v>Indrajeet Pandey</v>
          </cell>
          <cell r="C13" t="str">
            <v>WC0066</v>
          </cell>
          <cell r="D13" t="str">
            <v>HYD</v>
          </cell>
          <cell r="M13">
            <v>999</v>
          </cell>
          <cell r="P13">
            <v>8</v>
          </cell>
          <cell r="Q13">
            <v>999</v>
          </cell>
        </row>
        <row r="14">
          <cell r="A14">
            <v>8</v>
          </cell>
          <cell r="B14" t="str">
            <v>Gabriel.M</v>
          </cell>
          <cell r="C14" t="str">
            <v>WC0008</v>
          </cell>
          <cell r="D14" t="str">
            <v>TN</v>
          </cell>
          <cell r="M14">
            <v>999</v>
          </cell>
          <cell r="P14">
            <v>10</v>
          </cell>
          <cell r="Q14">
            <v>999</v>
          </cell>
        </row>
        <row r="15">
          <cell r="A15">
            <v>9</v>
          </cell>
          <cell r="B15" t="str">
            <v>Alexander James.S</v>
          </cell>
          <cell r="C15" t="str">
            <v>WC0033</v>
          </cell>
          <cell r="D15" t="str">
            <v>TN</v>
          </cell>
          <cell r="M15">
            <v>999</v>
          </cell>
          <cell r="P15">
            <v>11</v>
          </cell>
          <cell r="Q15">
            <v>999</v>
          </cell>
        </row>
        <row r="16">
          <cell r="A16">
            <v>10</v>
          </cell>
          <cell r="B16" t="str">
            <v>Anil D Almeida</v>
          </cell>
          <cell r="C16" t="str">
            <v>WC0025</v>
          </cell>
          <cell r="D16" t="str">
            <v>KA</v>
          </cell>
          <cell r="M16">
            <v>999</v>
          </cell>
          <cell r="P16">
            <v>12</v>
          </cell>
          <cell r="Q16">
            <v>999</v>
          </cell>
        </row>
        <row r="17">
          <cell r="A17">
            <v>11</v>
          </cell>
          <cell r="B17" t="str">
            <v>Madhusudan.H</v>
          </cell>
          <cell r="C17" t="str">
            <v>WC0017</v>
          </cell>
          <cell r="D17" t="str">
            <v>KA</v>
          </cell>
          <cell r="M17">
            <v>999</v>
          </cell>
          <cell r="P17">
            <v>14</v>
          </cell>
          <cell r="Q17">
            <v>999</v>
          </cell>
        </row>
        <row r="18">
          <cell r="A18">
            <v>12</v>
          </cell>
          <cell r="B18" t="str">
            <v>Arul.M</v>
          </cell>
          <cell r="C18" t="str">
            <v>WC0036</v>
          </cell>
          <cell r="D18" t="str">
            <v>TN</v>
          </cell>
          <cell r="M18">
            <v>999</v>
          </cell>
          <cell r="P18">
            <v>17</v>
          </cell>
          <cell r="Q18">
            <v>999</v>
          </cell>
        </row>
        <row r="19">
          <cell r="A19">
            <v>13</v>
          </cell>
          <cell r="B19" t="str">
            <v>Kesavan. K</v>
          </cell>
          <cell r="C19" t="str">
            <v>WC0050</v>
          </cell>
          <cell r="D19" t="str">
            <v>KA</v>
          </cell>
          <cell r="M19">
            <v>999</v>
          </cell>
          <cell r="P19">
            <v>19</v>
          </cell>
          <cell r="Q19">
            <v>999</v>
          </cell>
        </row>
        <row r="20">
          <cell r="A20">
            <v>14</v>
          </cell>
          <cell r="B20" t="str">
            <v>Deveoowda Anjinappa</v>
          </cell>
          <cell r="C20" t="str">
            <v>WC0027</v>
          </cell>
          <cell r="D20" t="str">
            <v>KA</v>
          </cell>
          <cell r="M20">
            <v>999</v>
          </cell>
          <cell r="P20">
            <v>19</v>
          </cell>
          <cell r="Q20">
            <v>999</v>
          </cell>
        </row>
        <row r="21">
          <cell r="A21">
            <v>15</v>
          </cell>
          <cell r="B21" t="str">
            <v>Basavaraj M Kundaragi</v>
          </cell>
          <cell r="C21" t="str">
            <v>WC0077</v>
          </cell>
          <cell r="D21" t="str">
            <v>KA</v>
          </cell>
          <cell r="M21">
            <v>999</v>
          </cell>
          <cell r="P21">
            <v>24</v>
          </cell>
          <cell r="Q21">
            <v>999</v>
          </cell>
        </row>
        <row r="22">
          <cell r="A22">
            <v>16</v>
          </cell>
          <cell r="B22" t="str">
            <v>Malayadri. M</v>
          </cell>
          <cell r="C22" t="str">
            <v>WC0073</v>
          </cell>
          <cell r="D22" t="str">
            <v>KA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5">
          <cell r="V5">
            <v>2</v>
          </cell>
        </row>
        <row r="7">
          <cell r="A7" t="str">
            <v>Line</v>
          </cell>
          <cell r="B7" t="str">
            <v>Family name</v>
          </cell>
          <cell r="C7" t="str">
            <v>First name</v>
          </cell>
          <cell r="D7" t="str">
            <v>Nat.</v>
          </cell>
          <cell r="E7" t="str">
            <v>ITF 18
Rank</v>
          </cell>
          <cell r="F7" t="str">
            <v>Si Main
DA, SE, 16E, Q, LL</v>
          </cell>
          <cell r="G7" t="str">
            <v>Family name</v>
          </cell>
          <cell r="H7" t="str">
            <v>First name</v>
          </cell>
          <cell r="I7" t="str">
            <v>Nat.</v>
          </cell>
          <cell r="L7" t="str">
            <v>Status
No</v>
          </cell>
          <cell r="M7" t="str">
            <v>ITF 18
Rank</v>
          </cell>
          <cell r="N7" t="str">
            <v>Si Main
DA, SE, 16E, Q</v>
          </cell>
          <cell r="O7" t="str">
            <v>Seq
123</v>
          </cell>
          <cell r="P7" t="str">
            <v>Seq
abc</v>
          </cell>
          <cell r="Q7" t="str">
            <v>Acc
Pri-
ority</v>
          </cell>
          <cell r="R7" t="str">
            <v>Comb
Ranking</v>
          </cell>
          <cell r="S7" t="str">
            <v>Acc.
Tie-
Break</v>
          </cell>
          <cell r="T7" t="str">
            <v>Do Acc
status
DA,WC
A</v>
          </cell>
          <cell r="U7" t="str">
            <v>Display
Rank
ITF18</v>
          </cell>
          <cell r="V7" t="str">
            <v>Seed Pos</v>
          </cell>
        </row>
        <row r="8">
          <cell r="A8">
            <v>1</v>
          </cell>
          <cell r="B8" t="str">
            <v>KARTHIK</v>
          </cell>
          <cell r="C8" t="str">
            <v>WC0009</v>
          </cell>
          <cell r="D8" t="str">
            <v>TN</v>
          </cell>
          <cell r="E8">
            <v>1</v>
          </cell>
          <cell r="G8" t="str">
            <v>MARIAPPAN</v>
          </cell>
          <cell r="H8" t="str">
            <v>WC0004</v>
          </cell>
          <cell r="I8" t="str">
            <v>TN</v>
          </cell>
          <cell r="L8">
            <v>999</v>
          </cell>
          <cell r="M8">
            <v>5</v>
          </cell>
          <cell r="O8" t="str">
            <v>3</v>
          </cell>
          <cell r="P8" t="str">
            <v>a</v>
          </cell>
          <cell r="Q8" t="str">
            <v>3a</v>
          </cell>
          <cell r="R8">
            <v>6</v>
          </cell>
          <cell r="U8">
            <v>6</v>
          </cell>
          <cell r="V8">
            <v>1</v>
          </cell>
        </row>
        <row r="9">
          <cell r="A9">
            <v>2</v>
          </cell>
          <cell r="B9" t="str">
            <v>SHEKAR V</v>
          </cell>
          <cell r="C9" t="str">
            <v>WC0018</v>
          </cell>
          <cell r="D9" t="str">
            <v>KA</v>
          </cell>
          <cell r="E9">
            <v>3</v>
          </cell>
          <cell r="G9" t="str">
            <v>BALACHANDAR</v>
          </cell>
          <cell r="H9" t="str">
            <v>WC0006</v>
          </cell>
          <cell r="I9" t="str">
            <v>TN</v>
          </cell>
          <cell r="L9">
            <v>999</v>
          </cell>
          <cell r="M9">
            <v>3</v>
          </cell>
          <cell r="O9" t="str">
            <v>3</v>
          </cell>
          <cell r="P9" t="str">
            <v>a</v>
          </cell>
          <cell r="Q9" t="str">
            <v>3a</v>
          </cell>
          <cell r="R9">
            <v>6</v>
          </cell>
          <cell r="U9">
            <v>6</v>
          </cell>
          <cell r="V9">
            <v>2</v>
          </cell>
        </row>
        <row r="10">
          <cell r="A10">
            <v>3</v>
          </cell>
          <cell r="B10" t="str">
            <v>GABRIEL</v>
          </cell>
          <cell r="C10" t="str">
            <v>WC0008</v>
          </cell>
          <cell r="D10" t="str">
            <v>TN</v>
          </cell>
          <cell r="E10">
            <v>6</v>
          </cell>
          <cell r="G10" t="str">
            <v>SURESH KUMAR</v>
          </cell>
          <cell r="H10" t="str">
            <v>WC0015</v>
          </cell>
          <cell r="I10" t="str">
            <v>TN</v>
          </cell>
          <cell r="L10">
            <v>999</v>
          </cell>
          <cell r="M10">
            <v>6</v>
          </cell>
          <cell r="O10" t="str">
            <v>3</v>
          </cell>
          <cell r="P10" t="str">
            <v>a</v>
          </cell>
          <cell r="Q10" t="str">
            <v>3a</v>
          </cell>
          <cell r="R10">
            <v>12</v>
          </cell>
          <cell r="U10">
            <v>12</v>
          </cell>
        </row>
        <row r="11">
          <cell r="A11">
            <v>4</v>
          </cell>
          <cell r="B11" t="str">
            <v>SATHASIVAM</v>
          </cell>
          <cell r="C11" t="str">
            <v>WC0007</v>
          </cell>
          <cell r="D11" t="str">
            <v>TN</v>
          </cell>
          <cell r="E11">
            <v>2</v>
          </cell>
          <cell r="G11" t="str">
            <v>MADHUSUDHAN</v>
          </cell>
          <cell r="H11" t="str">
            <v>WC0017</v>
          </cell>
          <cell r="I11" t="str">
            <v>KA</v>
          </cell>
          <cell r="L11">
            <v>999</v>
          </cell>
          <cell r="M11">
            <v>12</v>
          </cell>
          <cell r="O11" t="str">
            <v>3</v>
          </cell>
          <cell r="P11" t="str">
            <v>a</v>
          </cell>
          <cell r="Q11" t="str">
            <v>3a</v>
          </cell>
          <cell r="R11">
            <v>14</v>
          </cell>
          <cell r="U11">
            <v>14</v>
          </cell>
        </row>
        <row r="12">
          <cell r="A12">
            <v>5</v>
          </cell>
          <cell r="B12" t="str">
            <v>ALEXANDER</v>
          </cell>
          <cell r="C12" t="str">
            <v>WC0033</v>
          </cell>
          <cell r="D12" t="str">
            <v>TN</v>
          </cell>
          <cell r="E12">
            <v>8</v>
          </cell>
          <cell r="G12" t="str">
            <v>ARUL MURUGESAN</v>
          </cell>
          <cell r="H12" t="str">
            <v>WC0036</v>
          </cell>
          <cell r="I12" t="str">
            <v>TN</v>
          </cell>
          <cell r="L12">
            <v>999</v>
          </cell>
          <cell r="M12">
            <v>8</v>
          </cell>
          <cell r="O12" t="str">
            <v>3</v>
          </cell>
          <cell r="P12" t="str">
            <v>a</v>
          </cell>
          <cell r="Q12" t="str">
            <v>3a</v>
          </cell>
          <cell r="R12">
            <v>16</v>
          </cell>
          <cell r="U12">
            <v>16</v>
          </cell>
        </row>
        <row r="13">
          <cell r="A13">
            <v>6</v>
          </cell>
          <cell r="B13" t="str">
            <v>INDRAJEET P</v>
          </cell>
          <cell r="C13" t="str">
            <v>WC0066</v>
          </cell>
          <cell r="D13" t="str">
            <v>TS</v>
          </cell>
          <cell r="E13">
            <v>12</v>
          </cell>
          <cell r="G13" t="str">
            <v>ANIL D ALMEIDA</v>
          </cell>
          <cell r="H13" t="str">
            <v>WC0025</v>
          </cell>
          <cell r="I13" t="str">
            <v>KA</v>
          </cell>
          <cell r="L13">
            <v>999</v>
          </cell>
          <cell r="M13">
            <v>12</v>
          </cell>
          <cell r="O13" t="str">
            <v>3</v>
          </cell>
          <cell r="P13" t="str">
            <v>a</v>
          </cell>
          <cell r="Q13" t="str">
            <v>3a</v>
          </cell>
          <cell r="R13">
            <v>24</v>
          </cell>
          <cell r="U13">
            <v>24</v>
          </cell>
        </row>
        <row r="14">
          <cell r="A14">
            <v>7</v>
          </cell>
          <cell r="B14" t="str">
            <v>KESHAVAN</v>
          </cell>
          <cell r="C14" t="str">
            <v>WC0050</v>
          </cell>
          <cell r="D14" t="str">
            <v>KA</v>
          </cell>
          <cell r="E14">
            <v>25</v>
          </cell>
          <cell r="G14" t="str">
            <v>DEVA GOWDA</v>
          </cell>
          <cell r="H14" t="str">
            <v>WC0027</v>
          </cell>
          <cell r="I14" t="str">
            <v>KA</v>
          </cell>
          <cell r="L14">
            <v>999</v>
          </cell>
          <cell r="M14">
            <v>27</v>
          </cell>
          <cell r="O14" t="str">
            <v>3</v>
          </cell>
          <cell r="P14" t="str">
            <v>a</v>
          </cell>
          <cell r="Q14" t="str">
            <v>3a</v>
          </cell>
          <cell r="R14">
            <v>52</v>
          </cell>
          <cell r="U14">
            <v>52</v>
          </cell>
        </row>
        <row r="15">
          <cell r="A15">
            <v>8</v>
          </cell>
          <cell r="B15" t="str">
            <v>BASAVARAJ M</v>
          </cell>
          <cell r="C15" t="str">
            <v>WC0077</v>
          </cell>
          <cell r="D15" t="str">
            <v>KA</v>
          </cell>
          <cell r="E15">
            <v>23</v>
          </cell>
          <cell r="G15" t="str">
            <v>MALAYADRI</v>
          </cell>
          <cell r="H15" t="str">
            <v>WC0073</v>
          </cell>
          <cell r="I15" t="str">
            <v>KA</v>
          </cell>
          <cell r="L15">
            <v>999</v>
          </cell>
          <cell r="M15" t="str">
            <v xml:space="preserve"> </v>
          </cell>
          <cell r="O15" t="str">
            <v>3</v>
          </cell>
          <cell r="P15" t="str">
            <v>a</v>
          </cell>
          <cell r="Q15" t="str">
            <v>3a</v>
          </cell>
          <cell r="R15" t="e">
            <v>#VALUE!</v>
          </cell>
          <cell r="U15" t="e">
            <v>#VALUE!</v>
          </cell>
        </row>
        <row r="16">
          <cell r="A16">
            <v>9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0</v>
          </cell>
        </row>
        <row r="17">
          <cell r="A17">
            <v>10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</row>
        <row r="18">
          <cell r="A18">
            <v>11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</row>
        <row r="19">
          <cell r="A19">
            <v>12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</row>
        <row r="20">
          <cell r="A20">
            <v>13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</row>
        <row r="21">
          <cell r="A21">
            <v>14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</row>
        <row r="22">
          <cell r="A22">
            <v>15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</row>
        <row r="23">
          <cell r="A23">
            <v>16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U23">
            <v>0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tabSelected="1" workbookViewId="0">
      <selection activeCell="D9" sqref="D9"/>
    </sheetView>
  </sheetViews>
  <sheetFormatPr defaultRowHeight="25.05" customHeight="1" x14ac:dyDescent="0.25"/>
  <cols>
    <col min="1" max="1" width="8.88671875" style="134"/>
    <col min="2" max="2" width="6.88671875" style="134" customWidth="1"/>
    <col min="3" max="3" width="24.109375" style="134" customWidth="1"/>
    <col min="4" max="4" width="17" style="134" customWidth="1"/>
    <col min="5" max="5" width="19.5546875" style="134" customWidth="1"/>
    <col min="6" max="6" width="18.6640625" style="134" customWidth="1"/>
    <col min="7" max="7" width="10.77734375" style="134" customWidth="1"/>
    <col min="8" max="8" width="11.44140625" style="134" customWidth="1"/>
    <col min="9" max="16384" width="8.88671875" style="134"/>
  </cols>
  <sheetData>
    <row r="1" spans="2:11" ht="25.05" customHeight="1" x14ac:dyDescent="0.25">
      <c r="B1" s="202" t="s">
        <v>77</v>
      </c>
    </row>
    <row r="2" spans="2:11" ht="25.05" customHeight="1" x14ac:dyDescent="0.25">
      <c r="C2" s="134" t="s">
        <v>103</v>
      </c>
    </row>
    <row r="3" spans="2:11" ht="25.05" customHeight="1" x14ac:dyDescent="0.25">
      <c r="C3" s="134" t="s">
        <v>104</v>
      </c>
    </row>
    <row r="4" spans="2:11" ht="25.05" customHeight="1" thickBot="1" x14ac:dyDescent="0.3">
      <c r="C4" s="9" t="s">
        <v>78</v>
      </c>
    </row>
    <row r="5" spans="2:11" ht="25.05" customHeight="1" x14ac:dyDescent="0.25">
      <c r="B5" s="204" t="s">
        <v>79</v>
      </c>
      <c r="C5" s="205" t="s">
        <v>80</v>
      </c>
      <c r="D5" s="205" t="s">
        <v>81</v>
      </c>
      <c r="E5" s="205" t="s">
        <v>82</v>
      </c>
      <c r="F5" s="205" t="s">
        <v>83</v>
      </c>
      <c r="G5" s="206" t="s">
        <v>105</v>
      </c>
      <c r="H5" s="206" t="s">
        <v>107</v>
      </c>
      <c r="I5" s="207" t="s">
        <v>112</v>
      </c>
    </row>
    <row r="6" spans="2:11" ht="25.05" customHeight="1" x14ac:dyDescent="0.4">
      <c r="B6" s="208">
        <v>1</v>
      </c>
      <c r="C6" s="197" t="s">
        <v>84</v>
      </c>
      <c r="D6" s="198" t="s">
        <v>85</v>
      </c>
      <c r="E6" s="198" t="s">
        <v>89</v>
      </c>
      <c r="F6" s="198" t="s">
        <v>89</v>
      </c>
      <c r="G6" s="198" t="s">
        <v>106</v>
      </c>
      <c r="H6" s="198" t="s">
        <v>108</v>
      </c>
      <c r="I6" s="209" t="s">
        <v>113</v>
      </c>
    </row>
    <row r="7" spans="2:11" ht="25.05" customHeight="1" x14ac:dyDescent="0.4">
      <c r="B7" s="208">
        <v>2</v>
      </c>
      <c r="C7" s="197" t="s">
        <v>86</v>
      </c>
      <c r="D7" s="198" t="s">
        <v>88</v>
      </c>
      <c r="E7" s="198" t="s">
        <v>85</v>
      </c>
      <c r="F7" s="198" t="s">
        <v>88</v>
      </c>
      <c r="G7" s="203" t="s">
        <v>109</v>
      </c>
      <c r="H7" s="198" t="s">
        <v>110</v>
      </c>
      <c r="I7" s="209" t="s">
        <v>115</v>
      </c>
    </row>
    <row r="8" spans="2:11" ht="25.05" customHeight="1" thickBot="1" x14ac:dyDescent="0.45">
      <c r="B8" s="210">
        <v>3</v>
      </c>
      <c r="C8" s="211" t="s">
        <v>87</v>
      </c>
      <c r="D8" s="212" t="s">
        <v>88</v>
      </c>
      <c r="E8" s="212" t="s">
        <v>89</v>
      </c>
      <c r="F8" s="212" t="s">
        <v>85</v>
      </c>
      <c r="G8" s="212" t="s">
        <v>111</v>
      </c>
      <c r="H8" s="213" t="s">
        <v>116</v>
      </c>
      <c r="I8" s="214" t="s">
        <v>114</v>
      </c>
    </row>
    <row r="10" spans="2:11" ht="25.05" customHeight="1" x14ac:dyDescent="0.25">
      <c r="C10" s="134" t="s">
        <v>101</v>
      </c>
    </row>
    <row r="11" spans="2:11" ht="25.05" customHeight="1" x14ac:dyDescent="0.25">
      <c r="C11" s="134" t="s">
        <v>102</v>
      </c>
    </row>
    <row r="12" spans="2:11" ht="25.05" customHeight="1" x14ac:dyDescent="0.3">
      <c r="C12" s="134" t="s">
        <v>117</v>
      </c>
      <c r="K12"/>
    </row>
    <row r="14" spans="2:11" ht="25.05" customHeight="1" x14ac:dyDescent="0.3">
      <c r="E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showGridLines="0" showZeros="0" workbookViewId="0">
      <selection activeCell="V29" sqref="V29"/>
    </sheetView>
  </sheetViews>
  <sheetFormatPr defaultRowHeight="13.2" x14ac:dyDescent="0.25"/>
  <cols>
    <col min="1" max="2" width="3.33203125" style="134" customWidth="1"/>
    <col min="3" max="3" width="4.6640625" style="134" customWidth="1"/>
    <col min="4" max="4" width="4.33203125" style="134" customWidth="1"/>
    <col min="5" max="5" width="12.6640625" style="134" customWidth="1"/>
    <col min="6" max="6" width="2.6640625" style="134" customWidth="1"/>
    <col min="7" max="7" width="7.6640625" style="134" customWidth="1"/>
    <col min="8" max="8" width="5.88671875" style="134" customWidth="1"/>
    <col min="9" max="9" width="1.6640625" style="135" customWidth="1"/>
    <col min="10" max="10" width="10.6640625" style="134" customWidth="1"/>
    <col min="11" max="11" width="1.6640625" style="135" customWidth="1"/>
    <col min="12" max="12" width="10.6640625" style="134" customWidth="1"/>
    <col min="13" max="13" width="1.6640625" style="10" customWidth="1"/>
    <col min="14" max="14" width="10.6640625" style="134" customWidth="1"/>
    <col min="15" max="15" width="1.6640625" style="135" customWidth="1"/>
    <col min="16" max="16" width="10.6640625" style="134" customWidth="1"/>
    <col min="17" max="17" width="1.6640625" style="10" customWidth="1"/>
    <col min="18" max="18" width="9.109375" style="134" hidden="1" customWidth="1"/>
    <col min="19" max="19" width="8.6640625" style="134" customWidth="1"/>
    <col min="20" max="20" width="9.109375" style="134" hidden="1" customWidth="1"/>
    <col min="21" max="16384" width="8.88671875" style="134"/>
  </cols>
  <sheetData>
    <row r="1" spans="1:20" s="3" customFormat="1" ht="21.75" customHeight="1" x14ac:dyDescent="0.25">
      <c r="A1" s="136" t="s">
        <v>51</v>
      </c>
      <c r="B1" s="137"/>
      <c r="C1" s="138"/>
      <c r="D1" s="138"/>
      <c r="E1" s="138"/>
      <c r="F1" s="138"/>
      <c r="G1" s="138"/>
      <c r="H1" s="138"/>
      <c r="I1" s="139"/>
      <c r="J1" s="140"/>
      <c r="K1" s="140"/>
      <c r="L1" s="141"/>
      <c r="M1" s="139"/>
      <c r="N1" s="139" t="s">
        <v>0</v>
      </c>
      <c r="O1" s="139"/>
      <c r="P1" s="138"/>
      <c r="Q1" s="139"/>
    </row>
    <row r="2" spans="1:20" s="9" customFormat="1" x14ac:dyDescent="0.25">
      <c r="A2" s="7"/>
      <c r="B2" s="7"/>
      <c r="C2" s="7"/>
      <c r="D2" s="7"/>
      <c r="E2" s="7" t="s">
        <v>52</v>
      </c>
      <c r="F2" s="8"/>
      <c r="G2" s="142"/>
      <c r="H2" s="142"/>
      <c r="I2" s="143"/>
      <c r="J2" s="140" t="s">
        <v>2</v>
      </c>
      <c r="K2" s="140"/>
      <c r="L2" s="140"/>
      <c r="M2" s="143"/>
      <c r="N2" s="142"/>
      <c r="O2" s="143"/>
      <c r="P2" s="142"/>
      <c r="Q2" s="143"/>
    </row>
    <row r="3" spans="1:20" s="17" customFormat="1" ht="11.25" customHeight="1" x14ac:dyDescent="0.3">
      <c r="A3" s="144" t="s">
        <v>3</v>
      </c>
      <c r="B3" s="144"/>
      <c r="C3" s="144"/>
      <c r="D3" s="144"/>
      <c r="E3" s="144"/>
      <c r="F3" s="144" t="s">
        <v>4</v>
      </c>
      <c r="G3" s="144"/>
      <c r="H3" s="144"/>
      <c r="I3" s="14"/>
      <c r="J3" s="13" t="s">
        <v>5</v>
      </c>
      <c r="K3" s="14"/>
      <c r="L3" s="144" t="s">
        <v>6</v>
      </c>
      <c r="M3" s="14"/>
      <c r="N3" s="144"/>
      <c r="O3" s="14"/>
      <c r="P3" s="144"/>
      <c r="Q3" s="145" t="s">
        <v>7</v>
      </c>
    </row>
    <row r="4" spans="1:20" s="26" customFormat="1" ht="11.25" customHeight="1" thickBot="1" x14ac:dyDescent="0.35">
      <c r="A4" s="220" t="s">
        <v>53</v>
      </c>
      <c r="B4" s="220"/>
      <c r="C4" s="220"/>
      <c r="D4" s="19"/>
      <c r="E4" s="19"/>
      <c r="F4" s="19" t="s">
        <v>103</v>
      </c>
      <c r="G4" s="146"/>
      <c r="H4" s="19"/>
      <c r="I4" s="23"/>
      <c r="J4" s="22" t="s">
        <v>54</v>
      </c>
      <c r="K4" s="23"/>
      <c r="L4" s="147">
        <f>'[1]Week SetUp'!$A$12</f>
        <v>0</v>
      </c>
      <c r="M4" s="23"/>
      <c r="N4" s="19"/>
      <c r="O4" s="23"/>
      <c r="P4" s="19"/>
      <c r="Q4" s="25" t="s">
        <v>55</v>
      </c>
    </row>
    <row r="5" spans="1:20" s="17" customFormat="1" ht="9.6" x14ac:dyDescent="0.3">
      <c r="A5" s="121"/>
      <c r="B5" s="148" t="s">
        <v>8</v>
      </c>
      <c r="C5" s="148" t="s">
        <v>56</v>
      </c>
      <c r="D5" s="148" t="s">
        <v>9</v>
      </c>
      <c r="E5" s="149" t="s">
        <v>10</v>
      </c>
      <c r="F5" s="149" t="s">
        <v>11</v>
      </c>
      <c r="G5" s="149"/>
      <c r="H5" s="149" t="s">
        <v>12</v>
      </c>
      <c r="I5" s="149"/>
      <c r="J5" s="148" t="s">
        <v>13</v>
      </c>
      <c r="K5" s="150"/>
      <c r="L5" s="148" t="s">
        <v>14</v>
      </c>
      <c r="M5" s="150"/>
      <c r="N5" s="148" t="s">
        <v>15</v>
      </c>
      <c r="O5" s="150"/>
      <c r="P5" s="148" t="s">
        <v>57</v>
      </c>
      <c r="Q5" s="151"/>
    </row>
    <row r="6" spans="1:20" s="17" customFormat="1" ht="3.75" customHeight="1" thickBot="1" x14ac:dyDescent="0.35">
      <c r="A6" s="152"/>
      <c r="B6" s="153"/>
      <c r="C6" s="33"/>
      <c r="D6" s="153"/>
      <c r="E6" s="154"/>
      <c r="F6" s="154"/>
      <c r="G6" s="81"/>
      <c r="H6" s="154"/>
      <c r="I6" s="155"/>
      <c r="J6" s="153"/>
      <c r="K6" s="155"/>
      <c r="L6" s="153"/>
      <c r="M6" s="155"/>
      <c r="N6" s="153"/>
      <c r="O6" s="155"/>
      <c r="P6" s="153"/>
      <c r="Q6" s="156"/>
    </row>
    <row r="7" spans="1:20" s="35" customFormat="1" ht="10.5" customHeight="1" x14ac:dyDescent="0.3">
      <c r="A7" s="157">
        <v>1</v>
      </c>
      <c r="B7" s="39">
        <f>IF($D7="","",VLOOKUP($D7,'[1]Boys Si Main Draw Prep'!$A$7:$P$22,15))</f>
        <v>0</v>
      </c>
      <c r="C7" s="39">
        <f>IF($D7="","",VLOOKUP($D7,'[1]Boys Si Main Draw Prep'!$A$7:$P$22,16))</f>
        <v>1</v>
      </c>
      <c r="D7" s="40">
        <v>1</v>
      </c>
      <c r="E7" s="41" t="str">
        <f>UPPER(IF($D7="","",VLOOKUP($D7,'[1]Boys Si Main Draw Prep'!$A$7:$P$22,2)))</f>
        <v>KARTHIK K</v>
      </c>
      <c r="F7" s="41" t="str">
        <f>IF($D7="","",VLOOKUP($D7,'[1]Boys Si Main Draw Prep'!$A$7:$P$22,3))</f>
        <v>WC0009</v>
      </c>
      <c r="G7" s="41"/>
      <c r="H7" s="41" t="str">
        <f>IF($D7="","",VLOOKUP($D7,'[1]Boys Si Main Draw Prep'!$A$7:$P$22,4))</f>
        <v>TN</v>
      </c>
      <c r="I7" s="158"/>
      <c r="J7" s="159"/>
      <c r="K7" s="159"/>
      <c r="L7" s="159"/>
      <c r="M7" s="159"/>
      <c r="N7" s="160"/>
      <c r="O7" s="46"/>
      <c r="P7" s="83"/>
      <c r="Q7" s="84"/>
      <c r="R7" s="47"/>
      <c r="T7" s="48" t="str">
        <f>'[1]SetUp Officials'!P21</f>
        <v>Umpire</v>
      </c>
    </row>
    <row r="8" spans="1:20" s="35" customFormat="1" ht="9.6" customHeight="1" x14ac:dyDescent="0.3">
      <c r="A8" s="161"/>
      <c r="B8" s="50"/>
      <c r="C8" s="50"/>
      <c r="D8" s="50"/>
      <c r="E8" s="159"/>
      <c r="F8" s="159"/>
      <c r="G8" s="162"/>
      <c r="H8" s="57" t="s">
        <v>17</v>
      </c>
      <c r="I8" s="163"/>
      <c r="J8" s="164" t="s">
        <v>58</v>
      </c>
      <c r="K8" s="165"/>
      <c r="L8" s="159"/>
      <c r="M8" s="159"/>
      <c r="N8" s="160"/>
      <c r="O8" s="46"/>
      <c r="P8" s="83"/>
      <c r="Q8" s="84"/>
      <c r="R8" s="47"/>
      <c r="T8" s="53" t="str">
        <f>'[1]SetUp Officials'!P22</f>
        <v xml:space="preserve"> </v>
      </c>
    </row>
    <row r="9" spans="1:20" s="35" customFormat="1" ht="9.6" customHeight="1" x14ac:dyDescent="0.3">
      <c r="A9" s="161">
        <v>2</v>
      </c>
      <c r="B9" s="39">
        <f>IF($D9="","",VLOOKUP($D9,'[1]Boys Si Main Draw Prep'!$A$7:$P$22,15))</f>
        <v>0</v>
      </c>
      <c r="C9" s="39">
        <f>IF($D9="","",VLOOKUP($D9,'[1]Boys Si Main Draw Prep'!$A$7:$P$22,16))</f>
        <v>19</v>
      </c>
      <c r="D9" s="40">
        <v>14</v>
      </c>
      <c r="E9" s="39" t="str">
        <f>UPPER(IF($D9="","",VLOOKUP($D9,'[1]Boys Si Main Draw Prep'!$A$7:$P$22,2)))</f>
        <v>DEVEOOWDA ANJINAPPA</v>
      </c>
      <c r="F9" s="39" t="str">
        <f>IF($D9="","",VLOOKUP($D9,'[1]Boys Si Main Draw Prep'!$A$7:$P$22,3))</f>
        <v>WC0027</v>
      </c>
      <c r="G9" s="39"/>
      <c r="H9" s="39" t="str">
        <f>IF($D9="","",VLOOKUP($D9,'[1]Boys Si Main Draw Prep'!$A$7:$P$22,4))</f>
        <v>KA</v>
      </c>
      <c r="I9" s="166"/>
      <c r="J9" s="167" t="s">
        <v>59</v>
      </c>
      <c r="K9" s="168"/>
      <c r="L9" s="159"/>
      <c r="M9" s="159"/>
      <c r="N9" s="160"/>
      <c r="O9" s="46"/>
      <c r="P9" s="83"/>
      <c r="Q9" s="84"/>
      <c r="R9" s="47"/>
      <c r="T9" s="53" t="str">
        <f>'[1]SetUp Officials'!P23</f>
        <v xml:space="preserve"> </v>
      </c>
    </row>
    <row r="10" spans="1:20" s="35" customFormat="1" ht="9.6" customHeight="1" x14ac:dyDescent="0.3">
      <c r="A10" s="161"/>
      <c r="B10" s="50"/>
      <c r="C10" s="50"/>
      <c r="D10" s="68"/>
      <c r="E10" s="159"/>
      <c r="F10" s="159"/>
      <c r="G10" s="162"/>
      <c r="H10" s="159"/>
      <c r="I10" s="169"/>
      <c r="J10" s="57" t="s">
        <v>17</v>
      </c>
      <c r="K10" s="58"/>
      <c r="L10" s="164" t="s">
        <v>58</v>
      </c>
      <c r="M10" s="170"/>
      <c r="N10" s="171"/>
      <c r="O10" s="171"/>
      <c r="P10" s="83"/>
      <c r="Q10" s="84"/>
      <c r="R10" s="47"/>
      <c r="T10" s="53" t="str">
        <f>'[1]SetUp Officials'!P24</f>
        <v xml:space="preserve"> </v>
      </c>
    </row>
    <row r="11" spans="1:20" s="35" customFormat="1" ht="9.6" customHeight="1" x14ac:dyDescent="0.3">
      <c r="A11" s="161">
        <v>3</v>
      </c>
      <c r="B11" s="39">
        <f>IF($D11="","",VLOOKUP($D11,'[1]Boys Si Main Draw Prep'!$A$7:$P$22,15))</f>
        <v>0</v>
      </c>
      <c r="C11" s="39">
        <f>IF($D11="","",VLOOKUP($D11,'[1]Boys Si Main Draw Prep'!$A$7:$P$22,16))</f>
        <v>24</v>
      </c>
      <c r="D11" s="40">
        <v>15</v>
      </c>
      <c r="E11" s="39" t="str">
        <f>UPPER(IF($D11="","",VLOOKUP($D11,'[1]Boys Si Main Draw Prep'!$A$7:$P$22,2)))</f>
        <v>BASAVARAJ M KUNDARAGI</v>
      </c>
      <c r="F11" s="39" t="str">
        <f>IF($D11="","",VLOOKUP($D11,'[1]Boys Si Main Draw Prep'!$A$7:$P$22,3))</f>
        <v>WC0077</v>
      </c>
      <c r="G11" s="39"/>
      <c r="H11" s="39" t="str">
        <f>IF($D11="","",VLOOKUP($D11,'[1]Boys Si Main Draw Prep'!$A$7:$P$22,4))</f>
        <v>KA</v>
      </c>
      <c r="I11" s="158"/>
      <c r="J11" s="159"/>
      <c r="K11" s="172"/>
      <c r="L11" s="169" t="s">
        <v>99</v>
      </c>
      <c r="M11" s="173"/>
      <c r="N11" s="171"/>
      <c r="O11" s="171"/>
      <c r="P11" s="83"/>
      <c r="Q11" s="84"/>
      <c r="R11" s="47"/>
      <c r="T11" s="53" t="str">
        <f>'[1]SetUp Officials'!P25</f>
        <v xml:space="preserve"> </v>
      </c>
    </row>
    <row r="12" spans="1:20" s="35" customFormat="1" ht="9.6" customHeight="1" x14ac:dyDescent="0.3">
      <c r="A12" s="161"/>
      <c r="B12" s="50"/>
      <c r="C12" s="50"/>
      <c r="D12" s="68"/>
      <c r="E12" s="159"/>
      <c r="F12" s="159"/>
      <c r="G12" s="162"/>
      <c r="H12" s="57" t="s">
        <v>17</v>
      </c>
      <c r="I12" s="163"/>
      <c r="J12" s="59" t="s">
        <v>43</v>
      </c>
      <c r="K12" s="174"/>
      <c r="L12" s="159"/>
      <c r="M12" s="173"/>
      <c r="N12" s="171"/>
      <c r="O12" s="171"/>
      <c r="P12" s="83"/>
      <c r="Q12" s="84"/>
      <c r="R12" s="47"/>
      <c r="T12" s="53" t="str">
        <f>'[1]SetUp Officials'!P26</f>
        <v xml:space="preserve"> </v>
      </c>
    </row>
    <row r="13" spans="1:20" s="35" customFormat="1" ht="9.6" customHeight="1" x14ac:dyDescent="0.3">
      <c r="A13" s="161">
        <v>4</v>
      </c>
      <c r="B13" s="39">
        <f>IF($D13="","",VLOOKUP($D13,'[1]Boys Si Main Draw Prep'!$A$7:$P$22,15))</f>
        <v>0</v>
      </c>
      <c r="C13" s="39">
        <f>IF($D13="","",VLOOKUP($D13,'[1]Boys Si Main Draw Prep'!$A$7:$P$22,16))</f>
        <v>6</v>
      </c>
      <c r="D13" s="40">
        <v>5</v>
      </c>
      <c r="E13" s="39" t="str">
        <f>UPPER(IF($D13="","",VLOOKUP($D13,'[1]Boys Si Main Draw Prep'!$A$7:$P$22,2)))</f>
        <v>BALACHANDAR. S</v>
      </c>
      <c r="F13" s="39" t="str">
        <f>IF($D13="","",VLOOKUP($D13,'[1]Boys Si Main Draw Prep'!$A$7:$P$22,3))</f>
        <v>WC0006</v>
      </c>
      <c r="G13" s="39"/>
      <c r="H13" s="39" t="str">
        <f>IF($D13="","",VLOOKUP($D13,'[1]Boys Si Main Draw Prep'!$A$7:$P$22,4))</f>
        <v>TN</v>
      </c>
      <c r="I13" s="175"/>
      <c r="J13" s="167" t="s">
        <v>59</v>
      </c>
      <c r="K13" s="159"/>
      <c r="L13" s="159"/>
      <c r="M13" s="173"/>
      <c r="N13" s="171"/>
      <c r="O13" s="171"/>
      <c r="P13" s="83"/>
      <c r="Q13" s="84"/>
      <c r="R13" s="47"/>
      <c r="T13" s="53" t="str">
        <f>'[1]SetUp Officials'!P27</f>
        <v xml:space="preserve"> </v>
      </c>
    </row>
    <row r="14" spans="1:20" s="35" customFormat="1" ht="9.6" customHeight="1" x14ac:dyDescent="0.3">
      <c r="A14" s="161"/>
      <c r="B14" s="50"/>
      <c r="C14" s="50"/>
      <c r="D14" s="68"/>
      <c r="E14" s="159"/>
      <c r="F14" s="159"/>
      <c r="G14" s="162"/>
      <c r="H14" s="176"/>
      <c r="I14" s="169"/>
      <c r="J14" s="159"/>
      <c r="K14" s="159"/>
      <c r="L14" s="57" t="s">
        <v>17</v>
      </c>
      <c r="M14" s="58"/>
      <c r="N14" s="164" t="s">
        <v>58</v>
      </c>
      <c r="O14" s="170"/>
      <c r="P14" s="83"/>
      <c r="Q14" s="84"/>
      <c r="R14" s="47"/>
      <c r="T14" s="53" t="str">
        <f>'[1]SetUp Officials'!P28</f>
        <v xml:space="preserve"> </v>
      </c>
    </row>
    <row r="15" spans="1:20" s="35" customFormat="1" ht="9.6" customHeight="1" x14ac:dyDescent="0.3">
      <c r="A15" s="157">
        <v>5</v>
      </c>
      <c r="B15" s="39">
        <f>IF($D15="","",VLOOKUP($D15,'[1]Boys Si Main Draw Prep'!$A$7:$P$22,15))</f>
        <v>0</v>
      </c>
      <c r="C15" s="39">
        <f>IF($D15="","",VLOOKUP($D15,'[1]Boys Si Main Draw Prep'!$A$7:$P$22,16))</f>
        <v>3</v>
      </c>
      <c r="D15" s="40">
        <v>3</v>
      </c>
      <c r="E15" s="41" t="str">
        <f>UPPER(IF($D15="","",VLOOKUP($D15,'[1]Boys Si Main Draw Prep'!$A$7:$P$22,2)))</f>
        <v>SATHASIVAM K</v>
      </c>
      <c r="F15" s="41" t="str">
        <f>IF($D15="","",VLOOKUP($D15,'[1]Boys Si Main Draw Prep'!$A$7:$P$22,3))</f>
        <v>WC0007</v>
      </c>
      <c r="G15" s="41"/>
      <c r="H15" s="41" t="str">
        <f>IF($D15="","",VLOOKUP($D15,'[1]Boys Si Main Draw Prep'!$A$7:$P$22,4))</f>
        <v>TN</v>
      </c>
      <c r="I15" s="177"/>
      <c r="J15" s="159"/>
      <c r="K15" s="159"/>
      <c r="L15" s="159"/>
      <c r="M15" s="173"/>
      <c r="N15" s="215" t="s">
        <v>118</v>
      </c>
      <c r="O15" s="173"/>
      <c r="P15" s="83"/>
      <c r="Q15" s="84"/>
      <c r="R15" s="47"/>
      <c r="T15" s="53" t="str">
        <f>'[1]SetUp Officials'!P29</f>
        <v xml:space="preserve"> </v>
      </c>
    </row>
    <row r="16" spans="1:20" s="35" customFormat="1" ht="9.6" customHeight="1" thickBot="1" x14ac:dyDescent="0.35">
      <c r="A16" s="161"/>
      <c r="B16" s="50"/>
      <c r="C16" s="50"/>
      <c r="D16" s="68"/>
      <c r="E16" s="159"/>
      <c r="F16" s="159"/>
      <c r="G16" s="162"/>
      <c r="H16" s="57" t="s">
        <v>17</v>
      </c>
      <c r="I16" s="163"/>
      <c r="J16" s="164" t="s">
        <v>60</v>
      </c>
      <c r="K16" s="165"/>
      <c r="L16" s="159"/>
      <c r="M16" s="173"/>
      <c r="N16" s="171"/>
      <c r="O16" s="173"/>
      <c r="P16" s="83"/>
      <c r="Q16" s="84"/>
      <c r="R16" s="47"/>
      <c r="T16" s="70" t="str">
        <f>'[1]SetUp Officials'!P30</f>
        <v>None</v>
      </c>
    </row>
    <row r="17" spans="1:18" s="35" customFormat="1" ht="9.6" customHeight="1" x14ac:dyDescent="0.3">
      <c r="A17" s="161">
        <v>6</v>
      </c>
      <c r="B17" s="39">
        <f>IF($D17="","",VLOOKUP($D17,'[1]Boys Si Main Draw Prep'!$A$7:$P$22,15))</f>
        <v>0</v>
      </c>
      <c r="C17" s="39">
        <f>IF($D17="","",VLOOKUP($D17,'[1]Boys Si Main Draw Prep'!$A$7:$P$22,16))</f>
        <v>0</v>
      </c>
      <c r="D17" s="40">
        <v>16</v>
      </c>
      <c r="E17" s="39" t="str">
        <f>UPPER(IF($D17="","",VLOOKUP($D17,'[1]Boys Si Main Draw Prep'!$A$7:$P$22,2)))</f>
        <v>MALAYADRI. M</v>
      </c>
      <c r="F17" s="39" t="str">
        <f>IF($D17="","",VLOOKUP($D17,'[1]Boys Si Main Draw Prep'!$A$7:$P$22,3))</f>
        <v>WC0073</v>
      </c>
      <c r="G17" s="39"/>
      <c r="H17" s="39" t="str">
        <f>IF($D17="","",VLOOKUP($D17,'[1]Boys Si Main Draw Prep'!$A$7:$P$22,4))</f>
        <v>KA</v>
      </c>
      <c r="I17" s="166"/>
      <c r="J17" s="167" t="s">
        <v>61</v>
      </c>
      <c r="K17" s="168"/>
      <c r="L17" s="159"/>
      <c r="M17" s="173"/>
      <c r="N17" s="171"/>
      <c r="O17" s="173"/>
      <c r="P17" s="83"/>
      <c r="Q17" s="84"/>
      <c r="R17" s="47"/>
    </row>
    <row r="18" spans="1:18" s="35" customFormat="1" ht="9.6" customHeight="1" x14ac:dyDescent="0.3">
      <c r="A18" s="161"/>
      <c r="B18" s="50"/>
      <c r="C18" s="50"/>
      <c r="D18" s="68"/>
      <c r="E18" s="159"/>
      <c r="F18" s="159"/>
      <c r="G18" s="162"/>
      <c r="H18" s="159"/>
      <c r="I18" s="169"/>
      <c r="J18" s="57" t="s">
        <v>17</v>
      </c>
      <c r="K18" s="58"/>
      <c r="L18" s="164" t="s">
        <v>60</v>
      </c>
      <c r="M18" s="178"/>
      <c r="N18" s="171"/>
      <c r="O18" s="173"/>
      <c r="P18" s="83"/>
      <c r="Q18" s="84"/>
      <c r="R18" s="47"/>
    </row>
    <row r="19" spans="1:18" s="35" customFormat="1" ht="9.6" customHeight="1" x14ac:dyDescent="0.3">
      <c r="A19" s="161">
        <v>7</v>
      </c>
      <c r="B19" s="39">
        <f>IF($D19="","",VLOOKUP($D19,'[1]Boys Si Main Draw Prep'!$A$7:$P$22,15))</f>
        <v>0</v>
      </c>
      <c r="C19" s="39">
        <f>IF($D19="","",VLOOKUP($D19,'[1]Boys Si Main Draw Prep'!$A$7:$P$22,16))</f>
        <v>11</v>
      </c>
      <c r="D19" s="40">
        <v>9</v>
      </c>
      <c r="E19" s="39" t="str">
        <f>UPPER(IF($D19="","",VLOOKUP($D19,'[1]Boys Si Main Draw Prep'!$A$7:$P$22,2)))</f>
        <v>ALEXANDER JAMES.S</v>
      </c>
      <c r="F19" s="39" t="str">
        <f>IF($D19="","",VLOOKUP($D19,'[1]Boys Si Main Draw Prep'!$A$7:$P$22,3))</f>
        <v>WC0033</v>
      </c>
      <c r="G19" s="39"/>
      <c r="H19" s="39" t="str">
        <f>IF($D19="","",VLOOKUP($D19,'[1]Boys Si Main Draw Prep'!$A$7:$P$22,4))</f>
        <v>TN</v>
      </c>
      <c r="I19" s="158"/>
      <c r="J19" s="159"/>
      <c r="K19" s="172"/>
      <c r="L19" s="169" t="s">
        <v>97</v>
      </c>
      <c r="M19" s="171"/>
      <c r="N19" s="171"/>
      <c r="O19" s="173"/>
      <c r="P19" s="83"/>
      <c r="Q19" s="84"/>
      <c r="R19" s="47"/>
    </row>
    <row r="20" spans="1:18" s="35" customFormat="1" ht="9.6" customHeight="1" x14ac:dyDescent="0.3">
      <c r="A20" s="161"/>
      <c r="B20" s="50"/>
      <c r="C20" s="50"/>
      <c r="D20" s="50"/>
      <c r="E20" s="159"/>
      <c r="F20" s="159"/>
      <c r="G20" s="162"/>
      <c r="H20" s="57" t="s">
        <v>17</v>
      </c>
      <c r="I20" s="163"/>
      <c r="J20" s="39" t="s">
        <v>62</v>
      </c>
      <c r="K20" s="174"/>
      <c r="L20" s="159"/>
      <c r="M20" s="171"/>
      <c r="N20" s="171"/>
      <c r="O20" s="173"/>
      <c r="P20" s="83"/>
      <c r="Q20" s="84"/>
      <c r="R20" s="47"/>
    </row>
    <row r="21" spans="1:18" s="35" customFormat="1" ht="9.6" customHeight="1" x14ac:dyDescent="0.3">
      <c r="A21" s="161">
        <v>8</v>
      </c>
      <c r="B21" s="39">
        <f>IF($D21="","",VLOOKUP($D21,'[1]Boys Si Main Draw Prep'!$A$7:$P$22,15))</f>
        <v>0</v>
      </c>
      <c r="C21" s="39">
        <f>IF($D21="","",VLOOKUP($D21,'[1]Boys Si Main Draw Prep'!$A$7:$P$22,16))</f>
        <v>12</v>
      </c>
      <c r="D21" s="40">
        <v>10</v>
      </c>
      <c r="E21" s="39" t="str">
        <f>UPPER(IF($D21="","",VLOOKUP($D21,'[1]Boys Si Main Draw Prep'!$A$7:$P$22,2)))</f>
        <v>ANIL D ALMEIDA</v>
      </c>
      <c r="F21" s="39" t="str">
        <f>IF($D21="","",VLOOKUP($D21,'[1]Boys Si Main Draw Prep'!$A$7:$P$22,3))</f>
        <v>WC0025</v>
      </c>
      <c r="G21" s="39"/>
      <c r="H21" s="39" t="str">
        <f>IF($D21="","",VLOOKUP($D21,'[1]Boys Si Main Draw Prep'!$A$7:$P$22,4))</f>
        <v>KA</v>
      </c>
      <c r="I21" s="175"/>
      <c r="J21" s="167" t="s">
        <v>63</v>
      </c>
      <c r="K21" s="159"/>
      <c r="L21" s="159"/>
      <c r="M21" s="171"/>
      <c r="N21" s="171"/>
      <c r="O21" s="173"/>
      <c r="P21" s="83"/>
      <c r="Q21" s="84"/>
      <c r="R21" s="47"/>
    </row>
    <row r="22" spans="1:18" s="35" customFormat="1" ht="9.6" customHeight="1" x14ac:dyDescent="0.3">
      <c r="A22" s="161"/>
      <c r="B22" s="50"/>
      <c r="C22" s="50"/>
      <c r="D22" s="50"/>
      <c r="E22" s="176"/>
      <c r="F22" s="176"/>
      <c r="G22" s="179"/>
      <c r="H22" s="176"/>
      <c r="I22" s="169"/>
      <c r="J22" s="159"/>
      <c r="K22" s="159"/>
      <c r="L22" s="159"/>
      <c r="M22" s="171"/>
      <c r="N22" s="57" t="s">
        <v>17</v>
      </c>
      <c r="O22" s="58"/>
      <c r="P22" s="164" t="s">
        <v>58</v>
      </c>
      <c r="Q22" s="170"/>
      <c r="R22" s="47"/>
    </row>
    <row r="23" spans="1:18" s="35" customFormat="1" ht="9.6" customHeight="1" x14ac:dyDescent="0.3">
      <c r="A23" s="161">
        <v>9</v>
      </c>
      <c r="B23" s="39">
        <f>IF($D23="","",VLOOKUP($D23,'[1]Boys Si Main Draw Prep'!$A$7:$P$22,15))</f>
        <v>0</v>
      </c>
      <c r="C23" s="39">
        <f>IF($D23="","",VLOOKUP($D23,'[1]Boys Si Main Draw Prep'!$A$7:$P$22,16))</f>
        <v>10</v>
      </c>
      <c r="D23" s="40">
        <v>8</v>
      </c>
      <c r="E23" s="39" t="str">
        <f>UPPER(IF($D23="","",VLOOKUP($D23,'[1]Boys Si Main Draw Prep'!$A$7:$P$22,2)))</f>
        <v>GABRIEL.M</v>
      </c>
      <c r="F23" s="39" t="str">
        <f>IF($D23="","",VLOOKUP($D23,'[1]Boys Si Main Draw Prep'!$A$7:$P$22,3))</f>
        <v>WC0008</v>
      </c>
      <c r="G23" s="39"/>
      <c r="H23" s="39" t="str">
        <f>IF($D23="","",VLOOKUP($D23,'[1]Boys Si Main Draw Prep'!$A$7:$P$22,4))</f>
        <v>TN</v>
      </c>
      <c r="I23" s="158"/>
      <c r="J23" s="159"/>
      <c r="K23" s="159"/>
      <c r="L23" s="159"/>
      <c r="M23" s="171"/>
      <c r="N23" s="159"/>
      <c r="O23" s="173"/>
      <c r="P23" s="219" t="s">
        <v>123</v>
      </c>
      <c r="Q23" s="171"/>
      <c r="R23" s="47"/>
    </row>
    <row r="24" spans="1:18" s="35" customFormat="1" ht="9.6" customHeight="1" x14ac:dyDescent="0.3">
      <c r="A24" s="161"/>
      <c r="B24" s="50"/>
      <c r="C24" s="50"/>
      <c r="D24" s="50"/>
      <c r="E24" s="159"/>
      <c r="F24" s="159"/>
      <c r="G24" s="162"/>
      <c r="H24" s="57" t="s">
        <v>17</v>
      </c>
      <c r="I24" s="163"/>
      <c r="J24" s="59" t="s">
        <v>26</v>
      </c>
      <c r="K24" s="165"/>
      <c r="L24" s="159"/>
      <c r="M24" s="171"/>
      <c r="N24" s="171"/>
      <c r="O24" s="173"/>
      <c r="P24" s="83"/>
      <c r="Q24" s="84"/>
      <c r="R24" s="47"/>
    </row>
    <row r="25" spans="1:18" s="35" customFormat="1" ht="9.6" customHeight="1" x14ac:dyDescent="0.3">
      <c r="A25" s="161">
        <v>10</v>
      </c>
      <c r="B25" s="39">
        <f>IF($D25="","",VLOOKUP($D25,'[1]Boys Si Main Draw Prep'!$A$7:$P$22,15))</f>
        <v>0</v>
      </c>
      <c r="C25" s="39">
        <f>IF($D25="","",VLOOKUP($D25,'[1]Boys Si Main Draw Prep'!$A$7:$P$22,16))</f>
        <v>14</v>
      </c>
      <c r="D25" s="40">
        <v>11</v>
      </c>
      <c r="E25" s="39" t="str">
        <f>UPPER(IF($D25="","",VLOOKUP($D25,'[1]Boys Si Main Draw Prep'!$A$7:$P$22,2)))</f>
        <v>MADHUSUDAN.H</v>
      </c>
      <c r="F25" s="39" t="str">
        <f>IF($D25="","",VLOOKUP($D25,'[1]Boys Si Main Draw Prep'!$A$7:$P$22,3))</f>
        <v>WC0017</v>
      </c>
      <c r="G25" s="39"/>
      <c r="H25" s="39" t="str">
        <f>IF($D25="","",VLOOKUP($D25,'[1]Boys Si Main Draw Prep'!$A$7:$P$22,4))</f>
        <v>KA</v>
      </c>
      <c r="I25" s="166"/>
      <c r="J25" s="167" t="s">
        <v>61</v>
      </c>
      <c r="K25" s="168"/>
      <c r="L25" s="159"/>
      <c r="M25" s="171"/>
      <c r="N25" s="171"/>
      <c r="O25" s="173"/>
      <c r="P25" s="83"/>
      <c r="Q25" s="84"/>
      <c r="R25" s="47"/>
    </row>
    <row r="26" spans="1:18" s="35" customFormat="1" ht="9.6" customHeight="1" x14ac:dyDescent="0.3">
      <c r="A26" s="161"/>
      <c r="B26" s="50"/>
      <c r="C26" s="50"/>
      <c r="D26" s="68"/>
      <c r="E26" s="159"/>
      <c r="F26" s="159"/>
      <c r="G26" s="162"/>
      <c r="H26" s="159"/>
      <c r="I26" s="169"/>
      <c r="J26" s="57" t="s">
        <v>17</v>
      </c>
      <c r="K26" s="58"/>
      <c r="L26" s="59" t="s">
        <v>26</v>
      </c>
      <c r="M26" s="170"/>
      <c r="N26" s="171"/>
      <c r="O26" s="173"/>
      <c r="P26" s="83"/>
      <c r="Q26" s="84"/>
      <c r="R26" s="47"/>
    </row>
    <row r="27" spans="1:18" s="35" customFormat="1" ht="9.6" customHeight="1" x14ac:dyDescent="0.3">
      <c r="A27" s="161">
        <v>11</v>
      </c>
      <c r="B27" s="39">
        <f>IF($D27="","",VLOOKUP($D27,'[1]Boys Si Main Draw Prep'!$A$7:$P$22,15))</f>
        <v>0</v>
      </c>
      <c r="C27" s="39">
        <f>IF($D27="","",VLOOKUP($D27,'[1]Boys Si Main Draw Prep'!$A$7:$P$22,16))</f>
        <v>17</v>
      </c>
      <c r="D27" s="40">
        <v>12</v>
      </c>
      <c r="E27" s="39" t="str">
        <f>UPPER(IF($D27="","",VLOOKUP($D27,'[1]Boys Si Main Draw Prep'!$A$7:$P$22,2)))</f>
        <v>ARUL.M</v>
      </c>
      <c r="F27" s="39" t="str">
        <f>IF($D27="","",VLOOKUP($D27,'[1]Boys Si Main Draw Prep'!$A$7:$P$22,3))</f>
        <v>WC0036</v>
      </c>
      <c r="G27" s="39"/>
      <c r="H27" s="39" t="str">
        <f>IF($D27="","",VLOOKUP($D27,'[1]Boys Si Main Draw Prep'!$A$7:$P$22,4))</f>
        <v>TN</v>
      </c>
      <c r="I27" s="158"/>
      <c r="J27" s="159"/>
      <c r="K27" s="172"/>
      <c r="L27" s="169" t="s">
        <v>100</v>
      </c>
      <c r="M27" s="173"/>
      <c r="N27" s="171"/>
      <c r="O27" s="173"/>
      <c r="P27" s="83"/>
      <c r="Q27" s="84"/>
      <c r="R27" s="47"/>
    </row>
    <row r="28" spans="1:18" s="35" customFormat="1" ht="9.6" customHeight="1" x14ac:dyDescent="0.3">
      <c r="A28" s="157"/>
      <c r="B28" s="50"/>
      <c r="C28" s="50"/>
      <c r="D28" s="68"/>
      <c r="E28" s="159"/>
      <c r="F28" s="159"/>
      <c r="G28" s="162"/>
      <c r="H28" s="57" t="s">
        <v>17</v>
      </c>
      <c r="I28" s="163"/>
      <c r="J28" s="164" t="s">
        <v>64</v>
      </c>
      <c r="K28" s="174"/>
      <c r="L28" s="159"/>
      <c r="M28" s="173"/>
      <c r="N28" s="171"/>
      <c r="O28" s="173"/>
      <c r="P28" s="83"/>
      <c r="Q28" s="84"/>
      <c r="R28" s="47"/>
    </row>
    <row r="29" spans="1:18" s="35" customFormat="1" ht="9.6" customHeight="1" x14ac:dyDescent="0.3">
      <c r="A29" s="157">
        <v>12</v>
      </c>
      <c r="B29" s="39">
        <f>IF($D29="","",VLOOKUP($D29,'[1]Boys Si Main Draw Prep'!$A$7:$P$22,15))</f>
        <v>0</v>
      </c>
      <c r="C29" s="39">
        <f>IF($D29="","",VLOOKUP($D29,'[1]Boys Si Main Draw Prep'!$A$7:$P$22,16))</f>
        <v>4</v>
      </c>
      <c r="D29" s="40">
        <v>4</v>
      </c>
      <c r="E29" s="41" t="str">
        <f>UPPER(IF($D29="","",VLOOKUP($D29,'[1]Boys Si Main Draw Prep'!$A$7:$P$22,2)))</f>
        <v>MARIAPPAN.D</v>
      </c>
      <c r="F29" s="41" t="str">
        <f>IF($D29="","",VLOOKUP($D29,'[1]Boys Si Main Draw Prep'!$A$7:$P$22,3))</f>
        <v>WC0004</v>
      </c>
      <c r="G29" s="41"/>
      <c r="H29" s="41" t="str">
        <f>IF($D29="","",VLOOKUP($D29,'[1]Boys Si Main Draw Prep'!$A$7:$P$22,4))</f>
        <v>TN</v>
      </c>
      <c r="I29" s="175"/>
      <c r="J29" s="167" t="s">
        <v>61</v>
      </c>
      <c r="K29" s="159"/>
      <c r="L29" s="159"/>
      <c r="M29" s="173"/>
      <c r="N29" s="171"/>
      <c r="O29" s="173"/>
      <c r="P29" s="83"/>
      <c r="Q29" s="84"/>
      <c r="R29" s="47"/>
    </row>
    <row r="30" spans="1:18" s="35" customFormat="1" ht="9.6" customHeight="1" x14ac:dyDescent="0.3">
      <c r="A30" s="161"/>
      <c r="B30" s="50"/>
      <c r="C30" s="50"/>
      <c r="D30" s="68"/>
      <c r="E30" s="159"/>
      <c r="F30" s="159"/>
      <c r="G30" s="162"/>
      <c r="H30" s="176"/>
      <c r="I30" s="169"/>
      <c r="J30" s="159"/>
      <c r="K30" s="159"/>
      <c r="L30" s="57" t="s">
        <v>17</v>
      </c>
      <c r="M30" s="58"/>
      <c r="N30" s="164" t="s">
        <v>65</v>
      </c>
      <c r="O30" s="178"/>
      <c r="P30" s="83"/>
      <c r="Q30" s="84"/>
      <c r="R30" s="47"/>
    </row>
    <row r="31" spans="1:18" s="35" customFormat="1" ht="9.6" customHeight="1" x14ac:dyDescent="0.3">
      <c r="A31" s="161">
        <v>13</v>
      </c>
      <c r="B31" s="39">
        <f>IF($D31="","",VLOOKUP($D31,'[1]Boys Si Main Draw Prep'!$A$7:$P$22,15))</f>
        <v>0</v>
      </c>
      <c r="C31" s="39">
        <f>IF($D31="","",VLOOKUP($D31,'[1]Boys Si Main Draw Prep'!$A$7:$P$22,16))</f>
        <v>8</v>
      </c>
      <c r="D31" s="40">
        <v>7</v>
      </c>
      <c r="E31" s="39" t="str">
        <f>UPPER(IF($D31="","",VLOOKUP($D31,'[1]Boys Si Main Draw Prep'!$A$7:$P$22,2)))</f>
        <v>INDRAJEET PANDEY</v>
      </c>
      <c r="F31" s="39" t="str">
        <f>IF($D31="","",VLOOKUP($D31,'[1]Boys Si Main Draw Prep'!$A$7:$P$22,3))</f>
        <v>WC0066</v>
      </c>
      <c r="G31" s="39"/>
      <c r="H31" s="39" t="s">
        <v>91</v>
      </c>
      <c r="I31" s="177"/>
      <c r="J31" s="159"/>
      <c r="K31" s="159"/>
      <c r="L31" s="159"/>
      <c r="M31" s="173"/>
      <c r="N31" s="215" t="s">
        <v>119</v>
      </c>
      <c r="O31" s="171"/>
      <c r="P31" s="83"/>
      <c r="Q31" s="84"/>
      <c r="R31" s="47"/>
    </row>
    <row r="32" spans="1:18" s="35" customFormat="1" ht="9.6" customHeight="1" x14ac:dyDescent="0.3">
      <c r="A32" s="161"/>
      <c r="B32" s="50"/>
      <c r="C32" s="50"/>
      <c r="D32" s="68"/>
      <c r="E32" s="159"/>
      <c r="F32" s="159"/>
      <c r="G32" s="162"/>
      <c r="H32" s="57" t="s">
        <v>17</v>
      </c>
      <c r="I32" s="163"/>
      <c r="J32" s="199" t="s">
        <v>90</v>
      </c>
      <c r="K32" s="165"/>
      <c r="L32" s="159"/>
      <c r="M32" s="173"/>
      <c r="N32" s="171"/>
      <c r="O32" s="171"/>
      <c r="P32" s="83"/>
      <c r="Q32" s="84"/>
      <c r="R32" s="47"/>
    </row>
    <row r="33" spans="1:18" s="35" customFormat="1" ht="9.6" customHeight="1" x14ac:dyDescent="0.3">
      <c r="A33" s="161">
        <v>14</v>
      </c>
      <c r="B33" s="39">
        <f>IF($D33="","",VLOOKUP($D33,'[1]Boys Si Main Draw Prep'!$A$7:$P$22,15))</f>
        <v>0</v>
      </c>
      <c r="C33" s="39">
        <f>IF($D33="","",VLOOKUP($D33,'[1]Boys Si Main Draw Prep'!$A$7:$P$22,16))</f>
        <v>7</v>
      </c>
      <c r="D33" s="40">
        <v>6</v>
      </c>
      <c r="E33" s="39" t="str">
        <f>UPPER(IF($D33="","",VLOOKUP($D33,'[1]Boys Si Main Draw Prep'!$A$7:$P$22,2)))</f>
        <v>SURESH KUMAR</v>
      </c>
      <c r="F33" s="39" t="str">
        <f>IF($D33="","",VLOOKUP($D33,'[1]Boys Si Main Draw Prep'!$A$7:$P$22,3))</f>
        <v>WC0015</v>
      </c>
      <c r="G33" s="39"/>
      <c r="H33" s="39" t="str">
        <f>IF($D33="","",VLOOKUP($D33,'[1]Boys Si Main Draw Prep'!$A$7:$P$22,4))</f>
        <v>TN</v>
      </c>
      <c r="I33" s="166"/>
      <c r="J33" s="167" t="s">
        <v>120</v>
      </c>
      <c r="K33" s="168"/>
      <c r="L33" s="159"/>
      <c r="M33" s="173"/>
      <c r="N33" s="171"/>
      <c r="O33" s="171"/>
      <c r="P33" s="83"/>
      <c r="Q33" s="84"/>
      <c r="R33" s="47"/>
    </row>
    <row r="34" spans="1:18" s="35" customFormat="1" ht="9.6" customHeight="1" x14ac:dyDescent="0.3">
      <c r="A34" s="161"/>
      <c r="B34" s="50"/>
      <c r="C34" s="50"/>
      <c r="D34" s="68"/>
      <c r="E34" s="159"/>
      <c r="F34" s="159"/>
      <c r="G34" s="162"/>
      <c r="H34" s="159"/>
      <c r="I34" s="169"/>
      <c r="J34" s="57" t="s">
        <v>17</v>
      </c>
      <c r="K34" s="58"/>
      <c r="L34" s="164" t="s">
        <v>65</v>
      </c>
      <c r="M34" s="178"/>
      <c r="N34" s="171"/>
      <c r="O34" s="171"/>
      <c r="P34" s="83"/>
      <c r="Q34" s="84"/>
      <c r="R34" s="47"/>
    </row>
    <row r="35" spans="1:18" s="35" customFormat="1" ht="9.6" customHeight="1" x14ac:dyDescent="0.3">
      <c r="A35" s="161">
        <v>15</v>
      </c>
      <c r="B35" s="39">
        <f>IF($D35="","",VLOOKUP($D35,'[1]Boys Si Main Draw Prep'!$A$7:$P$22,15))</f>
        <v>0</v>
      </c>
      <c r="C35" s="39">
        <f>IF($D35="","",VLOOKUP($D35,'[1]Boys Si Main Draw Prep'!$A$7:$P$22,16))</f>
        <v>19</v>
      </c>
      <c r="D35" s="40">
        <v>13</v>
      </c>
      <c r="E35" s="39" t="str">
        <f>UPPER(IF($D35="","",VLOOKUP($D35,'[1]Boys Si Main Draw Prep'!$A$7:$P$22,2)))</f>
        <v>KESAVAN. K</v>
      </c>
      <c r="F35" s="39" t="str">
        <f>IF($D35="","",VLOOKUP($D35,'[1]Boys Si Main Draw Prep'!$A$7:$P$22,3))</f>
        <v>WC0050</v>
      </c>
      <c r="G35" s="39"/>
      <c r="H35" s="39" t="str">
        <f>IF($D35="","",VLOOKUP($D35,'[1]Boys Si Main Draw Prep'!$A$7:$P$22,4))</f>
        <v>KA</v>
      </c>
      <c r="I35" s="158"/>
      <c r="J35" s="159"/>
      <c r="K35" s="172"/>
      <c r="L35" s="169" t="s">
        <v>98</v>
      </c>
      <c r="M35" s="171"/>
      <c r="N35" s="171"/>
      <c r="O35" s="171"/>
      <c r="P35" s="83"/>
      <c r="Q35" s="84"/>
      <c r="R35" s="47"/>
    </row>
    <row r="36" spans="1:18" s="35" customFormat="1" ht="9.6" customHeight="1" x14ac:dyDescent="0.3">
      <c r="A36" s="161"/>
      <c r="B36" s="50"/>
      <c r="C36" s="50"/>
      <c r="D36" s="50"/>
      <c r="E36" s="159"/>
      <c r="F36" s="159"/>
      <c r="G36" s="162"/>
      <c r="H36" s="57" t="s">
        <v>17</v>
      </c>
      <c r="I36" s="163"/>
      <c r="J36" s="164" t="s">
        <v>65</v>
      </c>
      <c r="K36" s="174"/>
      <c r="L36" s="159"/>
      <c r="M36" s="171"/>
      <c r="N36" s="171"/>
      <c r="O36" s="171"/>
      <c r="P36" s="83"/>
      <c r="Q36" s="84"/>
      <c r="R36" s="47"/>
    </row>
    <row r="37" spans="1:18" s="35" customFormat="1" ht="9.6" customHeight="1" x14ac:dyDescent="0.3">
      <c r="A37" s="157">
        <v>16</v>
      </c>
      <c r="B37" s="39">
        <f>IF($D37="","",VLOOKUP($D37,'[1]Boys Si Main Draw Prep'!$A$7:$P$22,15))</f>
        <v>0</v>
      </c>
      <c r="C37" s="39">
        <f>IF($D37="","",VLOOKUP($D37,'[1]Boys Si Main Draw Prep'!$A$7:$P$22,16))</f>
        <v>2</v>
      </c>
      <c r="D37" s="40">
        <v>2</v>
      </c>
      <c r="E37" s="41" t="str">
        <f>UPPER(IF($D37="","",VLOOKUP($D37,'[1]Boys Si Main Draw Prep'!$A$7:$P$22,2)))</f>
        <v>SHEKAR VEERASWAMY</v>
      </c>
      <c r="F37" s="41" t="str">
        <f>IF($D37="","",VLOOKUP($D37,'[1]Boys Si Main Draw Prep'!$A$7:$P$22,3))</f>
        <v>WC0018</v>
      </c>
      <c r="G37" s="39"/>
      <c r="H37" s="41" t="str">
        <f>IF($D37="","",VLOOKUP($D37,'[1]Boys Si Main Draw Prep'!$A$7:$P$22,4))</f>
        <v>KA</v>
      </c>
      <c r="I37" s="175"/>
      <c r="J37" s="167" t="s">
        <v>59</v>
      </c>
      <c r="K37" s="159"/>
      <c r="L37" s="159"/>
      <c r="M37" s="171"/>
      <c r="N37" s="171"/>
      <c r="O37" s="171"/>
      <c r="P37" s="83"/>
      <c r="Q37" s="84"/>
      <c r="R37" s="47"/>
    </row>
    <row r="38" spans="1:18" s="35" customFormat="1" ht="9.6" customHeight="1" x14ac:dyDescent="0.3">
      <c r="A38" s="180"/>
      <c r="B38" s="50"/>
      <c r="C38" s="50"/>
      <c r="D38" s="50"/>
      <c r="E38" s="176"/>
      <c r="F38" s="176"/>
      <c r="G38" s="179"/>
      <c r="H38" s="159"/>
      <c r="I38" s="169"/>
      <c r="J38" s="159"/>
      <c r="K38" s="159"/>
      <c r="L38" s="159"/>
      <c r="M38" s="171"/>
      <c r="N38" s="171"/>
      <c r="O38" s="171"/>
      <c r="P38" s="83"/>
      <c r="Q38" s="84"/>
      <c r="R38" s="47"/>
    </row>
    <row r="39" spans="1:18" s="35" customFormat="1" ht="9.6" customHeight="1" x14ac:dyDescent="0.3">
      <c r="A39" s="181"/>
      <c r="B39" s="44"/>
      <c r="C39" s="44"/>
      <c r="D39" s="50"/>
      <c r="E39" s="44"/>
      <c r="F39" s="44"/>
      <c r="G39" s="44"/>
      <c r="H39" s="44"/>
      <c r="I39" s="50"/>
      <c r="J39" s="44"/>
      <c r="K39" s="44"/>
      <c r="L39" s="44"/>
      <c r="M39" s="80"/>
      <c r="N39" s="80"/>
      <c r="O39" s="80"/>
      <c r="P39" s="83"/>
      <c r="Q39" s="84"/>
      <c r="R39" s="47"/>
    </row>
    <row r="40" spans="1:18" s="35" customFormat="1" ht="9.6" customHeight="1" x14ac:dyDescent="0.3">
      <c r="A40" s="180"/>
      <c r="B40" s="50"/>
      <c r="C40" s="50"/>
      <c r="D40" s="50"/>
      <c r="E40" s="44"/>
      <c r="F40" s="44"/>
      <c r="H40" s="182"/>
      <c r="I40" s="50"/>
      <c r="J40" s="44"/>
      <c r="K40" s="44"/>
      <c r="L40" s="44"/>
      <c r="M40" s="80"/>
      <c r="N40" s="80"/>
      <c r="O40" s="80"/>
      <c r="P40" s="83"/>
      <c r="Q40" s="84"/>
      <c r="R40" s="47"/>
    </row>
    <row r="41" spans="1:18" s="35" customFormat="1" ht="9.6" customHeight="1" x14ac:dyDescent="0.3">
      <c r="A41" s="180"/>
      <c r="B41" s="44"/>
      <c r="C41" s="44"/>
      <c r="D41" s="50"/>
      <c r="E41" s="44"/>
      <c r="F41" s="44"/>
      <c r="G41" s="44"/>
      <c r="H41" s="44"/>
      <c r="I41" s="50"/>
      <c r="J41" s="44"/>
      <c r="K41" s="65"/>
      <c r="L41" s="44"/>
      <c r="M41" s="80"/>
      <c r="N41" s="80"/>
      <c r="O41" s="80"/>
      <c r="P41" s="83"/>
      <c r="Q41" s="84"/>
      <c r="R41" s="47"/>
    </row>
    <row r="42" spans="1:18" s="35" customFormat="1" ht="9.6" customHeight="1" x14ac:dyDescent="0.3">
      <c r="A42" s="180"/>
      <c r="B42" s="50"/>
      <c r="C42" s="50"/>
      <c r="D42" s="50"/>
      <c r="E42" s="44"/>
      <c r="F42" s="44"/>
      <c r="H42" s="44"/>
      <c r="I42" s="50"/>
      <c r="J42" s="182"/>
      <c r="K42" s="50"/>
      <c r="L42" s="44"/>
      <c r="M42" s="80"/>
      <c r="N42" s="80"/>
      <c r="O42" s="80"/>
      <c r="P42" s="83"/>
      <c r="Q42" s="84"/>
      <c r="R42" s="47"/>
    </row>
    <row r="43" spans="1:18" s="35" customFormat="1" ht="9.6" customHeight="1" x14ac:dyDescent="0.3">
      <c r="A43" s="180"/>
      <c r="B43" s="44"/>
      <c r="C43" s="44"/>
      <c r="D43" s="50"/>
      <c r="E43" s="44"/>
      <c r="F43" s="44"/>
      <c r="G43" s="44"/>
      <c r="H43" s="44"/>
      <c r="I43" s="50"/>
      <c r="J43" s="44"/>
      <c r="K43" s="44"/>
      <c r="L43" s="44"/>
      <c r="M43" s="80"/>
      <c r="N43" s="80"/>
      <c r="O43" s="80"/>
      <c r="P43" s="83"/>
      <c r="Q43" s="84"/>
      <c r="R43" s="183"/>
    </row>
    <row r="44" spans="1:18" s="35" customFormat="1" ht="9.6" customHeight="1" x14ac:dyDescent="0.3">
      <c r="A44" s="180"/>
      <c r="B44" s="50"/>
      <c r="C44" s="50"/>
      <c r="D44" s="50"/>
      <c r="E44" s="44"/>
      <c r="F44" s="44"/>
      <c r="H44" s="182"/>
      <c r="I44" s="50"/>
      <c r="J44" s="44"/>
      <c r="K44" s="44"/>
      <c r="L44" s="44"/>
      <c r="M44" s="80"/>
      <c r="N44" s="80"/>
      <c r="O44" s="80"/>
      <c r="P44" s="83"/>
      <c r="Q44" s="84"/>
      <c r="R44" s="47"/>
    </row>
    <row r="45" spans="1:18" s="35" customFormat="1" ht="9.6" customHeight="1" x14ac:dyDescent="0.3">
      <c r="A45" s="180"/>
      <c r="B45" s="44"/>
      <c r="C45" s="44"/>
      <c r="D45" s="50"/>
      <c r="E45" s="44"/>
      <c r="F45" s="44"/>
      <c r="G45" s="44"/>
      <c r="H45" s="44"/>
      <c r="I45" s="50"/>
      <c r="J45" s="44"/>
      <c r="K45" s="44"/>
      <c r="L45" s="44"/>
      <c r="M45" s="80"/>
      <c r="N45" s="80"/>
      <c r="O45" s="80"/>
      <c r="P45" s="83"/>
      <c r="Q45" s="84"/>
      <c r="R45" s="47"/>
    </row>
    <row r="46" spans="1:18" s="35" customFormat="1" ht="9.6" customHeight="1" x14ac:dyDescent="0.3">
      <c r="A46" s="180"/>
      <c r="B46" s="50"/>
      <c r="C46" s="50"/>
      <c r="D46" s="50"/>
      <c r="E46" s="44"/>
      <c r="F46" s="44"/>
      <c r="H46" s="44"/>
      <c r="I46" s="50"/>
      <c r="J46" s="44"/>
      <c r="K46" s="44"/>
      <c r="L46" s="182"/>
      <c r="M46" s="50"/>
      <c r="N46" s="44"/>
      <c r="O46" s="80"/>
      <c r="P46" s="83"/>
      <c r="Q46" s="84"/>
      <c r="R46" s="47"/>
    </row>
    <row r="47" spans="1:18" s="35" customFormat="1" ht="9.6" customHeight="1" x14ac:dyDescent="0.3">
      <c r="A47" s="180"/>
      <c r="B47" s="44"/>
      <c r="C47" s="44"/>
      <c r="D47" s="50"/>
      <c r="E47" s="44"/>
      <c r="F47" s="44"/>
      <c r="G47" s="44"/>
      <c r="H47" s="44"/>
      <c r="I47" s="50"/>
      <c r="J47" s="44"/>
      <c r="K47" s="44"/>
      <c r="L47" s="44"/>
      <c r="M47" s="80"/>
      <c r="N47" s="44"/>
      <c r="O47" s="80"/>
      <c r="P47" s="83"/>
      <c r="Q47" s="84"/>
      <c r="R47" s="47"/>
    </row>
    <row r="48" spans="1:18" s="35" customFormat="1" ht="9.6" customHeight="1" x14ac:dyDescent="0.3">
      <c r="A48" s="180"/>
      <c r="B48" s="50"/>
      <c r="C48" s="50"/>
      <c r="D48" s="50"/>
      <c r="E48" s="44"/>
      <c r="F48" s="44"/>
      <c r="H48" s="182"/>
      <c r="I48" s="50"/>
      <c r="J48" s="44"/>
      <c r="K48" s="44"/>
      <c r="L48" s="44"/>
      <c r="M48" s="80"/>
      <c r="N48" s="80"/>
      <c r="O48" s="80"/>
      <c r="P48" s="83"/>
      <c r="Q48" s="84"/>
      <c r="R48" s="47"/>
    </row>
    <row r="49" spans="1:18" s="35" customFormat="1" ht="9.6" customHeight="1" x14ac:dyDescent="0.3">
      <c r="A49" s="180"/>
      <c r="B49" s="44"/>
      <c r="C49" s="44"/>
      <c r="D49" s="50"/>
      <c r="E49" s="44"/>
      <c r="F49" s="44"/>
      <c r="G49" s="44"/>
      <c r="H49" s="44"/>
      <c r="I49" s="50"/>
      <c r="J49" s="44"/>
      <c r="K49" s="65"/>
      <c r="L49" s="44"/>
      <c r="M49" s="80"/>
      <c r="N49" s="80"/>
      <c r="O49" s="80"/>
      <c r="P49" s="83"/>
      <c r="Q49" s="84"/>
      <c r="R49" s="47"/>
    </row>
    <row r="50" spans="1:18" s="35" customFormat="1" ht="9.6" customHeight="1" x14ac:dyDescent="0.3">
      <c r="A50" s="180"/>
      <c r="B50" s="50"/>
      <c r="C50" s="50"/>
      <c r="D50" s="50"/>
      <c r="E50" s="44"/>
      <c r="F50" s="44"/>
      <c r="H50" s="44"/>
      <c r="I50" s="50"/>
      <c r="J50" s="182"/>
      <c r="K50" s="50"/>
      <c r="L50" s="44"/>
      <c r="M50" s="80"/>
      <c r="N50" s="80"/>
      <c r="O50" s="80"/>
      <c r="P50" s="83"/>
      <c r="Q50" s="84"/>
      <c r="R50" s="47"/>
    </row>
    <row r="51" spans="1:18" s="35" customFormat="1" ht="9.6" customHeight="1" x14ac:dyDescent="0.3">
      <c r="A51" s="180"/>
      <c r="B51" s="44"/>
      <c r="C51" s="44"/>
      <c r="D51" s="50"/>
      <c r="E51" s="44"/>
      <c r="F51" s="44"/>
      <c r="G51" s="44"/>
      <c r="H51" s="44"/>
      <c r="I51" s="50"/>
      <c r="J51" s="44"/>
      <c r="K51" s="44"/>
      <c r="L51" s="44"/>
      <c r="M51" s="80"/>
      <c r="N51" s="80"/>
      <c r="O51" s="80"/>
      <c r="P51" s="83"/>
      <c r="Q51" s="84"/>
      <c r="R51" s="47"/>
    </row>
    <row r="52" spans="1:18" s="35" customFormat="1" ht="9.6" customHeight="1" x14ac:dyDescent="0.3">
      <c r="A52" s="180"/>
      <c r="B52" s="50"/>
      <c r="C52" s="50"/>
      <c r="D52" s="50"/>
      <c r="E52" s="44"/>
      <c r="F52" s="44"/>
      <c r="H52" s="182"/>
      <c r="I52" s="50"/>
      <c r="J52" s="44"/>
      <c r="K52" s="44"/>
      <c r="L52" s="44"/>
      <c r="M52" s="80"/>
      <c r="N52" s="80"/>
      <c r="O52" s="80"/>
      <c r="P52" s="83"/>
      <c r="Q52" s="84"/>
      <c r="R52" s="47"/>
    </row>
    <row r="53" spans="1:18" s="35" customFormat="1" ht="9.6" customHeight="1" x14ac:dyDescent="0.3">
      <c r="A53" s="181"/>
      <c r="B53" s="44"/>
      <c r="C53" s="44"/>
      <c r="D53" s="50"/>
      <c r="E53" s="44"/>
      <c r="F53" s="44"/>
      <c r="G53" s="44"/>
      <c r="H53" s="44"/>
      <c r="I53" s="50"/>
      <c r="J53" s="44"/>
      <c r="K53" s="44"/>
      <c r="L53" s="44"/>
      <c r="M53" s="44"/>
      <c r="N53" s="160"/>
      <c r="O53" s="160"/>
      <c r="P53" s="83"/>
      <c r="Q53" s="84"/>
      <c r="R53" s="47"/>
    </row>
    <row r="54" spans="1:18" s="35" customFormat="1" ht="9.6" customHeight="1" x14ac:dyDescent="0.3">
      <c r="A54" s="180"/>
      <c r="B54" s="50"/>
      <c r="C54" s="50"/>
      <c r="D54" s="50"/>
      <c r="E54" s="176"/>
      <c r="F54" s="176"/>
      <c r="G54" s="179"/>
      <c r="H54" s="159"/>
      <c r="I54" s="169"/>
      <c r="J54" s="159"/>
      <c r="K54" s="159"/>
      <c r="L54" s="159"/>
      <c r="M54" s="171"/>
      <c r="N54" s="171"/>
      <c r="O54" s="171"/>
      <c r="P54" s="83"/>
      <c r="Q54" s="84"/>
      <c r="R54" s="47"/>
    </row>
    <row r="55" spans="1:18" s="35" customFormat="1" ht="9.6" customHeight="1" x14ac:dyDescent="0.3">
      <c r="A55" s="181"/>
      <c r="B55" s="44"/>
      <c r="C55" s="44"/>
      <c r="D55" s="50"/>
      <c r="E55" s="44"/>
      <c r="F55" s="44"/>
      <c r="G55" s="44"/>
      <c r="H55" s="44"/>
      <c r="I55" s="50"/>
      <c r="J55" s="44"/>
      <c r="K55" s="44"/>
      <c r="L55" s="44"/>
      <c r="M55" s="80"/>
      <c r="N55" s="80"/>
      <c r="O55" s="80"/>
      <c r="P55" s="83"/>
      <c r="Q55" s="84"/>
      <c r="R55" s="47"/>
    </row>
    <row r="56" spans="1:18" s="35" customFormat="1" ht="9.6" customHeight="1" x14ac:dyDescent="0.3">
      <c r="A56" s="180"/>
      <c r="B56" s="50"/>
      <c r="C56" s="50"/>
      <c r="D56" s="50"/>
      <c r="E56" s="44"/>
      <c r="F56" s="44"/>
      <c r="H56" s="182"/>
      <c r="I56" s="50"/>
      <c r="J56" s="44"/>
      <c r="K56" s="44"/>
      <c r="L56" s="44"/>
      <c r="M56" s="80"/>
      <c r="N56" s="80"/>
      <c r="O56" s="80"/>
      <c r="P56" s="83"/>
      <c r="Q56" s="84"/>
      <c r="R56" s="47"/>
    </row>
    <row r="57" spans="1:18" s="35" customFormat="1" ht="9.6" customHeight="1" x14ac:dyDescent="0.3">
      <c r="A57" s="180"/>
      <c r="B57" s="44"/>
      <c r="C57" s="44"/>
      <c r="D57" s="50"/>
      <c r="E57" s="44"/>
      <c r="F57" s="44"/>
      <c r="G57" s="44"/>
      <c r="H57" s="44"/>
      <c r="I57" s="50"/>
      <c r="J57" s="44"/>
      <c r="K57" s="65"/>
      <c r="L57" s="44"/>
      <c r="M57" s="80"/>
      <c r="N57" s="80"/>
      <c r="O57" s="80"/>
      <c r="P57" s="83"/>
      <c r="Q57" s="84"/>
      <c r="R57" s="47"/>
    </row>
    <row r="58" spans="1:18" s="35" customFormat="1" ht="9.6" customHeight="1" x14ac:dyDescent="0.3">
      <c r="A58" s="180"/>
      <c r="B58" s="50"/>
      <c r="C58" s="50"/>
      <c r="D58" s="50"/>
      <c r="E58" s="44"/>
      <c r="F58" s="44"/>
      <c r="H58" s="44"/>
      <c r="I58" s="50"/>
      <c r="J58" s="182"/>
      <c r="K58" s="50"/>
      <c r="L58" s="44"/>
      <c r="M58" s="80"/>
      <c r="N58" s="80"/>
      <c r="O58" s="80"/>
      <c r="P58" s="83"/>
      <c r="Q58" s="84"/>
      <c r="R58" s="47"/>
    </row>
    <row r="59" spans="1:18" s="35" customFormat="1" ht="9.6" customHeight="1" x14ac:dyDescent="0.3">
      <c r="A59" s="180"/>
      <c r="B59" s="44"/>
      <c r="C59" s="44"/>
      <c r="D59" s="50"/>
      <c r="E59" s="44"/>
      <c r="F59" s="44"/>
      <c r="G59" s="44"/>
      <c r="H59" s="44"/>
      <c r="I59" s="50"/>
      <c r="J59" s="44"/>
      <c r="K59" s="44"/>
      <c r="L59" s="44"/>
      <c r="M59" s="80"/>
      <c r="N59" s="80"/>
      <c r="O59" s="80"/>
      <c r="P59" s="83"/>
      <c r="Q59" s="84"/>
      <c r="R59" s="183"/>
    </row>
    <row r="60" spans="1:18" s="35" customFormat="1" ht="9.6" customHeight="1" x14ac:dyDescent="0.3">
      <c r="A60" s="180"/>
      <c r="B60" s="50"/>
      <c r="C60" s="50"/>
      <c r="D60" s="50"/>
      <c r="E60" s="44"/>
      <c r="F60" s="44"/>
      <c r="H60" s="182"/>
      <c r="I60" s="50"/>
      <c r="J60" s="44"/>
      <c r="K60" s="44"/>
      <c r="L60" s="44"/>
      <c r="M60" s="80"/>
      <c r="N60" s="80"/>
      <c r="O60" s="80"/>
      <c r="P60" s="83"/>
      <c r="Q60" s="84"/>
      <c r="R60" s="47"/>
    </row>
    <row r="61" spans="1:18" s="35" customFormat="1" ht="9.6" customHeight="1" x14ac:dyDescent="0.3">
      <c r="A61" s="180"/>
      <c r="B61" s="44"/>
      <c r="C61" s="44"/>
      <c r="D61" s="50"/>
      <c r="E61" s="44"/>
      <c r="F61" s="44"/>
      <c r="G61" s="44"/>
      <c r="H61" s="44"/>
      <c r="I61" s="50"/>
      <c r="J61" s="44"/>
      <c r="K61" s="44"/>
      <c r="L61" s="44"/>
      <c r="M61" s="80"/>
      <c r="N61" s="80"/>
      <c r="O61" s="80"/>
      <c r="P61" s="83"/>
      <c r="Q61" s="84"/>
      <c r="R61" s="47"/>
    </row>
    <row r="62" spans="1:18" s="35" customFormat="1" ht="9.6" customHeight="1" x14ac:dyDescent="0.3">
      <c r="A62" s="180"/>
      <c r="B62" s="50"/>
      <c r="C62" s="50"/>
      <c r="D62" s="50"/>
      <c r="E62" s="44"/>
      <c r="F62" s="44"/>
      <c r="H62" s="44"/>
      <c r="I62" s="50"/>
      <c r="J62" s="44"/>
      <c r="K62" s="44"/>
      <c r="L62" s="182"/>
      <c r="M62" s="50"/>
      <c r="N62" s="44"/>
      <c r="O62" s="80"/>
      <c r="P62" s="83"/>
      <c r="Q62" s="84"/>
      <c r="R62" s="47"/>
    </row>
    <row r="63" spans="1:18" s="35" customFormat="1" ht="9.6" customHeight="1" x14ac:dyDescent="0.3">
      <c r="A63" s="180"/>
      <c r="B63" s="44"/>
      <c r="C63" s="44"/>
      <c r="D63" s="50"/>
      <c r="E63" s="44"/>
      <c r="F63" s="44"/>
      <c r="G63" s="44"/>
      <c r="H63" s="44"/>
      <c r="I63" s="50"/>
      <c r="J63" s="44"/>
      <c r="K63" s="44"/>
      <c r="L63" s="44"/>
      <c r="M63" s="80"/>
      <c r="N63" s="44"/>
      <c r="O63" s="80"/>
      <c r="P63" s="83"/>
      <c r="Q63" s="84"/>
      <c r="R63" s="47"/>
    </row>
    <row r="64" spans="1:18" s="35" customFormat="1" ht="9.6" customHeight="1" x14ac:dyDescent="0.3">
      <c r="A64" s="180"/>
      <c r="B64" s="50"/>
      <c r="C64" s="50"/>
      <c r="D64" s="50"/>
      <c r="E64" s="44"/>
      <c r="F64" s="44"/>
      <c r="H64" s="182"/>
      <c r="I64" s="50"/>
      <c r="J64" s="44"/>
      <c r="K64" s="44"/>
      <c r="L64" s="44"/>
      <c r="M64" s="80"/>
      <c r="N64" s="80"/>
      <c r="O64" s="80"/>
      <c r="P64" s="83"/>
      <c r="Q64" s="84"/>
      <c r="R64" s="47"/>
    </row>
    <row r="65" spans="1:18" s="35" customFormat="1" ht="9.6" customHeight="1" x14ac:dyDescent="0.3">
      <c r="A65" s="180"/>
      <c r="B65" s="44"/>
      <c r="C65" s="44"/>
      <c r="D65" s="50"/>
      <c r="E65" s="44"/>
      <c r="F65" s="44"/>
      <c r="G65" s="44"/>
      <c r="H65" s="44"/>
      <c r="I65" s="50"/>
      <c r="J65" s="44"/>
      <c r="K65" s="65"/>
      <c r="L65" s="44"/>
      <c r="M65" s="80"/>
      <c r="N65" s="80"/>
      <c r="O65" s="80"/>
      <c r="P65" s="83"/>
      <c r="Q65" s="84"/>
      <c r="R65" s="47"/>
    </row>
    <row r="66" spans="1:18" s="35" customFormat="1" ht="9.6" customHeight="1" x14ac:dyDescent="0.3">
      <c r="A66" s="180"/>
      <c r="B66" s="50"/>
      <c r="C66" s="50"/>
      <c r="D66" s="50"/>
      <c r="E66" s="44"/>
      <c r="F66" s="44"/>
      <c r="H66" s="44"/>
      <c r="I66" s="50"/>
      <c r="J66" s="182"/>
      <c r="K66" s="50"/>
      <c r="L66" s="44"/>
      <c r="M66" s="80"/>
      <c r="N66" s="80"/>
      <c r="O66" s="80"/>
      <c r="P66" s="83"/>
      <c r="Q66" s="84"/>
      <c r="R66" s="47"/>
    </row>
    <row r="67" spans="1:18" s="35" customFormat="1" ht="9.6" customHeight="1" x14ac:dyDescent="0.3">
      <c r="A67" s="180"/>
      <c r="B67" s="44"/>
      <c r="C67" s="44"/>
      <c r="D67" s="50"/>
      <c r="E67" s="44"/>
      <c r="F67" s="44"/>
      <c r="G67" s="44"/>
      <c r="H67" s="44"/>
      <c r="I67" s="50"/>
      <c r="J67" s="44"/>
      <c r="K67" s="44"/>
      <c r="L67" s="44"/>
      <c r="M67" s="80"/>
      <c r="N67" s="80"/>
      <c r="O67" s="80"/>
      <c r="P67" s="83"/>
      <c r="Q67" s="84"/>
      <c r="R67" s="47"/>
    </row>
    <row r="68" spans="1:18" s="35" customFormat="1" ht="9.6" customHeight="1" x14ac:dyDescent="0.3">
      <c r="A68" s="180"/>
      <c r="B68" s="50"/>
      <c r="C68" s="50"/>
      <c r="D68" s="50"/>
      <c r="E68" s="44"/>
      <c r="F68" s="44"/>
      <c r="H68" s="182"/>
      <c r="I68" s="50"/>
      <c r="J68" s="44"/>
      <c r="K68" s="44"/>
      <c r="L68" s="44"/>
      <c r="M68" s="80"/>
      <c r="N68" s="80"/>
      <c r="O68" s="80"/>
      <c r="P68" s="83"/>
      <c r="Q68" s="84"/>
      <c r="R68" s="47"/>
    </row>
    <row r="69" spans="1:18" s="35" customFormat="1" ht="9.6" customHeight="1" x14ac:dyDescent="0.3">
      <c r="A69" s="181"/>
      <c r="B69" s="44"/>
      <c r="C69" s="44"/>
      <c r="D69" s="50"/>
      <c r="E69" s="44"/>
      <c r="F69" s="44"/>
      <c r="G69" s="44"/>
      <c r="H69" s="44"/>
      <c r="I69" s="50"/>
      <c r="J69" s="44"/>
      <c r="K69" s="44"/>
      <c r="L69" s="44"/>
      <c r="M69" s="44"/>
      <c r="N69" s="160"/>
      <c r="O69" s="160"/>
      <c r="P69" s="83"/>
      <c r="Q69" s="84"/>
      <c r="R69" s="47"/>
    </row>
    <row r="70" spans="1:18" s="89" customFormat="1" ht="6.75" customHeight="1" x14ac:dyDescent="0.3">
      <c r="A70" s="184"/>
      <c r="B70" s="184"/>
      <c r="C70" s="184"/>
      <c r="D70" s="184"/>
      <c r="E70" s="185"/>
      <c r="F70" s="185"/>
      <c r="G70" s="185"/>
      <c r="H70" s="185"/>
      <c r="I70" s="186"/>
      <c r="J70" s="86"/>
      <c r="K70" s="87"/>
      <c r="L70" s="86"/>
      <c r="M70" s="87"/>
      <c r="N70" s="86"/>
      <c r="O70" s="87"/>
      <c r="P70" s="86"/>
      <c r="Q70" s="87"/>
      <c r="R70" s="88"/>
    </row>
    <row r="71" spans="1:18" s="101" customFormat="1" ht="10.5" customHeight="1" x14ac:dyDescent="0.3">
      <c r="A71" s="90" t="s">
        <v>29</v>
      </c>
      <c r="B71" s="91"/>
      <c r="C71" s="92"/>
      <c r="D71" s="93" t="s">
        <v>30</v>
      </c>
      <c r="E71" s="94" t="s">
        <v>66</v>
      </c>
      <c r="F71" s="93"/>
      <c r="G71" s="187"/>
      <c r="H71" s="188"/>
      <c r="I71" s="93" t="s">
        <v>30</v>
      </c>
      <c r="J71" s="94" t="s">
        <v>67</v>
      </c>
      <c r="K71" s="96"/>
      <c r="L71" s="94" t="s">
        <v>33</v>
      </c>
      <c r="M71" s="97"/>
      <c r="N71" s="98" t="s">
        <v>34</v>
      </c>
      <c r="O71" s="98"/>
      <c r="P71" s="99" t="s">
        <v>68</v>
      </c>
      <c r="Q71" s="100"/>
    </row>
    <row r="72" spans="1:18" s="101" customFormat="1" ht="9" customHeight="1" x14ac:dyDescent="0.3">
      <c r="A72" s="102" t="s">
        <v>36</v>
      </c>
      <c r="B72" s="103"/>
      <c r="C72" s="104"/>
      <c r="D72" s="105">
        <v>1</v>
      </c>
      <c r="E72" s="106" t="str">
        <f>IF(D72&gt;$Q$79,,UPPER(VLOOKUP(D72,'[1]Boys Si Main Draw Prep'!$A$7:$R$134,2)))</f>
        <v>KARTHIK K</v>
      </c>
      <c r="F72" s="189"/>
      <c r="G72" s="106"/>
      <c r="H72" s="190"/>
      <c r="I72" s="191" t="s">
        <v>37</v>
      </c>
      <c r="J72" s="103"/>
      <c r="K72" s="110"/>
      <c r="L72" s="103"/>
      <c r="M72" s="111"/>
      <c r="N72" s="112" t="s">
        <v>69</v>
      </c>
      <c r="O72" s="113"/>
      <c r="P72" s="113"/>
      <c r="Q72" s="114"/>
    </row>
    <row r="73" spans="1:18" s="101" customFormat="1" ht="9" customHeight="1" x14ac:dyDescent="0.3">
      <c r="A73" s="102" t="s">
        <v>39</v>
      </c>
      <c r="B73" s="103"/>
      <c r="C73" s="104"/>
      <c r="D73" s="105">
        <v>2</v>
      </c>
      <c r="E73" s="106" t="str">
        <f>IF(D73&gt;$Q$79,,UPPER(VLOOKUP(D73,'[1]Boys Si Main Draw Prep'!$A$7:$R$134,2)))</f>
        <v>SHEKAR VEERASWAMY</v>
      </c>
      <c r="F73" s="189"/>
      <c r="G73" s="106"/>
      <c r="H73" s="190"/>
      <c r="I73" s="191" t="s">
        <v>41</v>
      </c>
      <c r="J73" s="103"/>
      <c r="K73" s="110"/>
      <c r="L73" s="103"/>
      <c r="M73" s="111"/>
      <c r="N73" s="192"/>
      <c r="O73" s="116"/>
      <c r="P73" s="115"/>
      <c r="Q73" s="117"/>
    </row>
    <row r="74" spans="1:18" s="101" customFormat="1" ht="9" customHeight="1" x14ac:dyDescent="0.3">
      <c r="A74" s="118" t="s">
        <v>40</v>
      </c>
      <c r="B74" s="115"/>
      <c r="C74" s="119"/>
      <c r="D74" s="105">
        <v>3</v>
      </c>
      <c r="E74" s="106" t="str">
        <f>IF(D74&gt;$Q$79,,UPPER(VLOOKUP(D74,'[1]Boys Si Main Draw Prep'!$A$7:$R$134,2)))</f>
        <v>SATHASIVAM K</v>
      </c>
      <c r="F74" s="189"/>
      <c r="G74" s="106"/>
      <c r="H74" s="190"/>
      <c r="I74" s="191" t="s">
        <v>45</v>
      </c>
      <c r="J74" s="103"/>
      <c r="K74" s="110"/>
      <c r="L74" s="103"/>
      <c r="M74" s="111"/>
      <c r="N74" s="112" t="s">
        <v>42</v>
      </c>
      <c r="O74" s="113"/>
      <c r="P74" s="113"/>
      <c r="Q74" s="114"/>
    </row>
    <row r="75" spans="1:18" s="101" customFormat="1" ht="9" customHeight="1" x14ac:dyDescent="0.3">
      <c r="A75" s="120"/>
      <c r="B75" s="121"/>
      <c r="C75" s="122"/>
      <c r="D75" s="105">
        <v>4</v>
      </c>
      <c r="E75" s="106" t="str">
        <f>IF(D75&gt;$Q$79,,UPPER(VLOOKUP(D75,'[1]Boys Si Main Draw Prep'!$A$7:$R$134,2)))</f>
        <v>MARIAPPAN.D</v>
      </c>
      <c r="F75" s="189"/>
      <c r="G75" s="106"/>
      <c r="H75" s="190"/>
      <c r="I75" s="191" t="s">
        <v>49</v>
      </c>
      <c r="J75" s="103"/>
      <c r="K75" s="110"/>
      <c r="L75" s="103"/>
      <c r="M75" s="111"/>
      <c r="N75" s="103" t="s">
        <v>70</v>
      </c>
      <c r="O75" s="110"/>
      <c r="P75" s="103"/>
      <c r="Q75" s="111"/>
    </row>
    <row r="76" spans="1:18" s="101" customFormat="1" ht="9" customHeight="1" x14ac:dyDescent="0.3">
      <c r="A76" s="123" t="s">
        <v>44</v>
      </c>
      <c r="B76" s="124"/>
      <c r="C76" s="125"/>
      <c r="D76" s="105"/>
      <c r="E76" s="106"/>
      <c r="F76" s="189"/>
      <c r="G76" s="106"/>
      <c r="H76" s="190"/>
      <c r="I76" s="191" t="s">
        <v>71</v>
      </c>
      <c r="J76" s="103"/>
      <c r="K76" s="110"/>
      <c r="L76" s="103"/>
      <c r="M76" s="111"/>
      <c r="N76" s="115" t="s">
        <v>72</v>
      </c>
      <c r="O76" s="116"/>
      <c r="P76" s="115"/>
      <c r="Q76" s="117"/>
    </row>
    <row r="77" spans="1:18" s="101" customFormat="1" ht="9" customHeight="1" x14ac:dyDescent="0.3">
      <c r="A77" s="102" t="s">
        <v>36</v>
      </c>
      <c r="B77" s="103"/>
      <c r="C77" s="104"/>
      <c r="D77" s="105"/>
      <c r="E77" s="106"/>
      <c r="F77" s="189"/>
      <c r="G77" s="106"/>
      <c r="H77" s="190"/>
      <c r="I77" s="191" t="s">
        <v>73</v>
      </c>
      <c r="J77" s="103"/>
      <c r="K77" s="110"/>
      <c r="L77" s="103"/>
      <c r="M77" s="111"/>
      <c r="N77" s="112" t="s">
        <v>74</v>
      </c>
      <c r="O77" s="113"/>
      <c r="P77" s="113"/>
      <c r="Q77" s="114"/>
    </row>
    <row r="78" spans="1:18" s="101" customFormat="1" ht="9" customHeight="1" x14ac:dyDescent="0.3">
      <c r="A78" s="102" t="s">
        <v>48</v>
      </c>
      <c r="B78" s="103"/>
      <c r="C78" s="126"/>
      <c r="D78" s="105"/>
      <c r="E78" s="106"/>
      <c r="F78" s="189"/>
      <c r="G78" s="106"/>
      <c r="H78" s="190"/>
      <c r="I78" s="191" t="s">
        <v>75</v>
      </c>
      <c r="J78" s="103"/>
      <c r="K78" s="110"/>
      <c r="L78" s="103"/>
      <c r="M78" s="111"/>
      <c r="N78" s="103"/>
      <c r="O78" s="110"/>
      <c r="P78" s="103"/>
      <c r="Q78" s="111"/>
    </row>
    <row r="79" spans="1:18" s="101" customFormat="1" ht="9" customHeight="1" x14ac:dyDescent="0.3">
      <c r="A79" s="118" t="s">
        <v>50</v>
      </c>
      <c r="B79" s="115"/>
      <c r="C79" s="127"/>
      <c r="D79" s="128"/>
      <c r="E79" s="129"/>
      <c r="F79" s="193"/>
      <c r="G79" s="129"/>
      <c r="H79" s="194"/>
      <c r="I79" s="195" t="s">
        <v>76</v>
      </c>
      <c r="J79" s="115"/>
      <c r="K79" s="116"/>
      <c r="L79" s="115"/>
      <c r="M79" s="117"/>
      <c r="N79" s="115" t="str">
        <f>Q4</f>
        <v>SARAVANAN PAULRAJ</v>
      </c>
      <c r="O79" s="116"/>
      <c r="P79" s="115"/>
      <c r="Q79" s="196">
        <f>MIN(4,'[1]Boys Si Main Draw Prep'!R5)</f>
        <v>4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34" priority="16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33" priority="13" stopIfTrue="1">
      <formula>AND($N$1="CU",H8="Umpire")</formula>
    </cfRule>
    <cfRule type="expression" dxfId="32" priority="14" stopIfTrue="1">
      <formula>AND($N$1="CU",H8&lt;&gt;"Umpire",I8&lt;&gt;"")</formula>
    </cfRule>
    <cfRule type="expression" dxfId="31" priority="15" stopIfTrue="1">
      <formula>AND($N$1="CU",H8&lt;&gt;"Umpire")</formula>
    </cfRule>
  </conditionalFormatting>
  <conditionalFormatting sqref="D53 D47 D45 D43 D41 D39 D69 D67 D49 D65 D63 D61 D59 D57 D55 D51">
    <cfRule type="expression" dxfId="30" priority="12" stopIfTrue="1">
      <formula>AND($D39&lt;9,$C39&gt;0)</formula>
    </cfRule>
  </conditionalFormatting>
  <conditionalFormatting sqref="E55 E57 E59 E61 E63 E65 E67 E69 E39 E41 E43 E45 E47 E49 E51 E53">
    <cfRule type="cellIs" dxfId="29" priority="10" stopIfTrue="1" operator="equal">
      <formula>"Bye"</formula>
    </cfRule>
    <cfRule type="expression" dxfId="28" priority="11" stopIfTrue="1">
      <formula>AND($D39&lt;9,$C39&gt;0)</formula>
    </cfRule>
  </conditionalFormatting>
  <conditionalFormatting sqref="N62 L58 L66 N46 L42 L50 J8 J56 J60 J64 J68 J40 J44 J48 J52 J12 J16 J20 J24 J28 J32 J36 L10 L18 L34 L26 N14 N30 P22">
    <cfRule type="expression" dxfId="27" priority="8" stopIfTrue="1">
      <formula>I8="as"</formula>
    </cfRule>
    <cfRule type="expression" dxfId="26" priority="9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25" priority="6" stopIfTrue="1" operator="equal">
      <formula>"QA"</formula>
    </cfRule>
    <cfRule type="cellIs" dxfId="24" priority="7" stopIfTrue="1" operator="equal">
      <formula>"DA"</formula>
    </cfRule>
  </conditionalFormatting>
  <conditionalFormatting sqref="I8 I12 I16 I20 I24 I28 I32 I36 M30 M14 K10 K34 Q79 K18 K26 O22">
    <cfRule type="expression" dxfId="23" priority="5" stopIfTrue="1">
      <formula>$N$1="CU"</formula>
    </cfRule>
  </conditionalFormatting>
  <conditionalFormatting sqref="E35 E37 E25 E33 E31 E29 E27 E23 E19 E21 E9 E17 E15 E13 E11 E7">
    <cfRule type="cellIs" dxfId="22" priority="4" stopIfTrue="1" operator="equal">
      <formula>"Bye"</formula>
    </cfRule>
  </conditionalFormatting>
  <conditionalFormatting sqref="D9 D7 D11 D13 D15 D17 D19 D21 D23 D25 D27 D29 D31 D33 D35 D37">
    <cfRule type="expression" dxfId="21" priority="3" stopIfTrue="1">
      <formula>$D7&lt;5</formula>
    </cfRule>
  </conditionalFormatting>
  <conditionalFormatting sqref="J20">
    <cfRule type="cellIs" dxfId="20" priority="2" stopIfTrue="1" operator="equal">
      <formula>"Bye"</formula>
    </cfRule>
  </conditionalFormatting>
  <conditionalFormatting sqref="J20">
    <cfRule type="cellIs" dxfId="19" priority="1" stopIfTrue="1" operator="equal">
      <formula>"Bye"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horizontalDpi="36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Jun_Show_CU">
                <anchor moveWithCells="1" sizeWithCells="1">
                  <from>
                    <xdr:col>11</xdr:col>
                    <xdr:colOff>411480</xdr:colOff>
                    <xdr:row>0</xdr:row>
                    <xdr:rowOff>7620</xdr:rowOff>
                  </from>
                  <to>
                    <xdr:col>13</xdr:col>
                    <xdr:colOff>289560</xdr:colOff>
                    <xdr:row>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Jun_Hide_CU">
                <anchor moveWithCells="1" sizeWithCells="1">
                  <from>
                    <xdr:col>11</xdr:col>
                    <xdr:colOff>403860</xdr:colOff>
                    <xdr:row>0</xdr:row>
                    <xdr:rowOff>144780</xdr:rowOff>
                  </from>
                  <to>
                    <xdr:col>13</xdr:col>
                    <xdr:colOff>289560</xdr:colOff>
                    <xdr:row>1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showZeros="0" workbookViewId="0">
      <selection activeCell="J26" sqref="J26"/>
    </sheetView>
  </sheetViews>
  <sheetFormatPr defaultRowHeight="13.2" x14ac:dyDescent="0.25"/>
  <cols>
    <col min="1" max="2" width="3.33203125" style="134" customWidth="1"/>
    <col min="3" max="3" width="6.109375" style="134" customWidth="1"/>
    <col min="4" max="4" width="4.33203125" style="134" customWidth="1"/>
    <col min="5" max="5" width="12.6640625" style="134" customWidth="1"/>
    <col min="6" max="6" width="2.6640625" style="134" customWidth="1"/>
    <col min="7" max="7" width="7.6640625" style="134" customWidth="1"/>
    <col min="8" max="8" width="5.88671875" style="134" customWidth="1"/>
    <col min="9" max="9" width="1.6640625" style="135" customWidth="1"/>
    <col min="10" max="10" width="10.6640625" style="134" customWidth="1"/>
    <col min="11" max="11" width="1.6640625" style="135" customWidth="1"/>
    <col min="12" max="12" width="10.6640625" style="134" customWidth="1"/>
    <col min="13" max="13" width="1.6640625" style="10" customWidth="1"/>
    <col min="14" max="14" width="10.6640625" style="134" customWidth="1"/>
    <col min="15" max="15" width="1.6640625" style="135" customWidth="1"/>
    <col min="16" max="16" width="10.6640625" style="134" customWidth="1"/>
    <col min="17" max="17" width="1.6640625" style="10" customWidth="1"/>
    <col min="18" max="18" width="8.88671875" style="134"/>
    <col min="19" max="19" width="8.6640625" style="134" customWidth="1"/>
    <col min="20" max="20" width="8.88671875" style="134" hidden="1" customWidth="1"/>
    <col min="21" max="21" width="5.6640625" style="134" customWidth="1"/>
    <col min="22" max="16384" width="8.88671875" style="134"/>
  </cols>
  <sheetData>
    <row r="1" spans="1:20" s="3" customFormat="1" ht="21.75" customHeight="1" x14ac:dyDescent="0.25">
      <c r="A1" s="1" t="str">
        <f>'[1]Week SetUp'!$A$6</f>
        <v>AITA TNTA WC 1.5L TENNIS TOURNAMENT</v>
      </c>
      <c r="B1" s="2"/>
      <c r="I1" s="4"/>
      <c r="K1" s="5"/>
      <c r="L1" s="6"/>
      <c r="M1" s="4"/>
      <c r="N1" s="4" t="s">
        <v>0</v>
      </c>
      <c r="O1" s="4"/>
      <c r="Q1" s="4"/>
    </row>
    <row r="2" spans="1:20" s="9" customFormat="1" x14ac:dyDescent="0.25">
      <c r="A2" s="7"/>
      <c r="B2" s="7"/>
      <c r="C2" s="7"/>
      <c r="D2" s="7"/>
      <c r="E2" s="7"/>
      <c r="F2" s="8"/>
      <c r="G2" s="5" t="s">
        <v>1</v>
      </c>
      <c r="I2" s="10"/>
      <c r="J2" s="5" t="s">
        <v>2</v>
      </c>
      <c r="K2" s="5"/>
      <c r="L2" s="5"/>
      <c r="M2" s="10"/>
      <c r="O2" s="10"/>
      <c r="Q2" s="10"/>
    </row>
    <row r="3" spans="1:20" s="17" customFormat="1" ht="10.5" customHeight="1" x14ac:dyDescent="0.3">
      <c r="A3" s="11" t="s">
        <v>3</v>
      </c>
      <c r="B3" s="11"/>
      <c r="C3" s="11"/>
      <c r="D3" s="11"/>
      <c r="E3" s="11"/>
      <c r="F3" s="11" t="s">
        <v>4</v>
      </c>
      <c r="G3" s="11"/>
      <c r="H3" s="11"/>
      <c r="I3" s="12"/>
      <c r="J3" s="13" t="s">
        <v>5</v>
      </c>
      <c r="K3" s="14"/>
      <c r="L3" s="15" t="s">
        <v>6</v>
      </c>
      <c r="M3" s="12"/>
      <c r="N3" s="11"/>
      <c r="O3" s="12"/>
      <c r="P3" s="11"/>
      <c r="Q3" s="16" t="s">
        <v>7</v>
      </c>
    </row>
    <row r="4" spans="1:20" s="26" customFormat="1" ht="11.25" customHeight="1" thickBot="1" x14ac:dyDescent="0.35">
      <c r="A4" s="220" t="str">
        <f>'[1]Week SetUp'!$A$10</f>
        <v>26th Dec 2022</v>
      </c>
      <c r="B4" s="220"/>
      <c r="C4" s="220"/>
      <c r="D4" s="18"/>
      <c r="E4" s="18"/>
      <c r="F4" s="19" t="str">
        <f>'[1]Week SetUp'!$C$10</f>
        <v>CHENNAI, INDIA</v>
      </c>
      <c r="G4" s="20"/>
      <c r="H4" s="18"/>
      <c r="I4" s="21"/>
      <c r="J4" s="22" t="s">
        <v>54</v>
      </c>
      <c r="K4" s="23"/>
      <c r="L4" s="24">
        <f>'[1]Week SetUp'!$A$12</f>
        <v>0</v>
      </c>
      <c r="M4" s="21"/>
      <c r="N4" s="18"/>
      <c r="O4" s="21"/>
      <c r="P4" s="18"/>
      <c r="Q4" s="25" t="str">
        <f>'[1]Week SetUp'!$E$10</f>
        <v>SARAVANAN PAULRAJ</v>
      </c>
    </row>
    <row r="5" spans="1:20" s="17" customFormat="1" ht="9.6" x14ac:dyDescent="0.3">
      <c r="A5" s="27"/>
      <c r="B5" s="28" t="s">
        <v>8</v>
      </c>
      <c r="C5" s="28" t="str">
        <f>IF(OR(F2="Week 3",F2="Masters"),"CP","Rank")</f>
        <v>Rank</v>
      </c>
      <c r="D5" s="28" t="s">
        <v>9</v>
      </c>
      <c r="E5" s="29" t="s">
        <v>10</v>
      </c>
      <c r="F5" s="29" t="s">
        <v>11</v>
      </c>
      <c r="G5" s="29"/>
      <c r="H5" s="29" t="s">
        <v>12</v>
      </c>
      <c r="I5" s="29"/>
      <c r="J5" s="28" t="s">
        <v>13</v>
      </c>
      <c r="K5" s="30"/>
      <c r="L5" s="28" t="s">
        <v>14</v>
      </c>
      <c r="M5" s="30"/>
      <c r="N5" s="28" t="s">
        <v>15</v>
      </c>
      <c r="O5" s="30"/>
      <c r="P5" s="28" t="s">
        <v>16</v>
      </c>
      <c r="Q5" s="31"/>
    </row>
    <row r="6" spans="1:20" s="17" customFormat="1" ht="3.75" customHeight="1" thickBot="1" x14ac:dyDescent="0.35">
      <c r="A6" s="32"/>
      <c r="B6" s="33"/>
      <c r="C6" s="33"/>
      <c r="D6" s="33"/>
      <c r="E6" s="34"/>
      <c r="F6" s="34"/>
      <c r="G6" s="35"/>
      <c r="H6" s="34"/>
      <c r="I6" s="36"/>
      <c r="J6" s="33"/>
      <c r="K6" s="36"/>
      <c r="L6" s="33"/>
      <c r="M6" s="36"/>
      <c r="N6" s="33"/>
      <c r="O6" s="36"/>
      <c r="P6" s="33"/>
      <c r="Q6" s="37"/>
    </row>
    <row r="7" spans="1:20" s="35" customFormat="1" ht="10.5" customHeight="1" x14ac:dyDescent="0.3">
      <c r="A7" s="38">
        <v>1</v>
      </c>
      <c r="B7" s="39">
        <f>IF($D7="","",VLOOKUP($D7,'[1]Boys Do Main Draw Prep'!$A$7:$V$23,20))</f>
        <v>0</v>
      </c>
      <c r="C7" s="39">
        <f>IF($D7="","",VLOOKUP($D7,'[1]Boys Do Main Draw Prep'!$A$7:$V$23,21))</f>
        <v>6</v>
      </c>
      <c r="D7" s="40">
        <v>1</v>
      </c>
      <c r="E7" s="41" t="str">
        <f>UPPER(IF($D7="","",VLOOKUP($D7,'[1]Boys Do Main Draw Prep'!$A$7:$V$23,2)))</f>
        <v>KARTHIK</v>
      </c>
      <c r="F7" s="41" t="str">
        <f>IF($D7="","",VLOOKUP($D7,'[1]Boys Do Main Draw Prep'!$A$7:$V$23,3))</f>
        <v>WC0009</v>
      </c>
      <c r="G7" s="42"/>
      <c r="H7" s="41" t="str">
        <f>IF($D7="","",VLOOKUP($D7,'[1]Boys Do Main Draw Prep'!$A$7:$V$23,4))</f>
        <v>TN</v>
      </c>
      <c r="I7" s="43"/>
      <c r="J7" s="44"/>
      <c r="K7" s="45"/>
      <c r="L7" s="44"/>
      <c r="M7" s="45"/>
      <c r="N7" s="44"/>
      <c r="O7" s="45"/>
      <c r="P7" s="44"/>
      <c r="Q7" s="46"/>
      <c r="R7" s="47"/>
      <c r="T7" s="48" t="str">
        <f>'[1]SetUp Officials'!P21</f>
        <v>Umpire</v>
      </c>
    </row>
    <row r="8" spans="1:20" s="35" customFormat="1" ht="9.6" customHeight="1" x14ac:dyDescent="0.3">
      <c r="A8" s="49"/>
      <c r="B8" s="50"/>
      <c r="C8" s="50"/>
      <c r="D8" s="50"/>
      <c r="E8" s="41" t="str">
        <f>UPPER(IF($D7="","",VLOOKUP($D7,'[1]Boys Do Main Draw Prep'!$A$7:$V$23,7)))</f>
        <v>MARIAPPAN</v>
      </c>
      <c r="F8" s="41" t="str">
        <f>IF($D7="","",VLOOKUP($D7,'[1]Boys Do Main Draw Prep'!$A$7:$V$23,8))</f>
        <v>WC0004</v>
      </c>
      <c r="G8" s="42"/>
      <c r="H8" s="41" t="str">
        <f>IF($D7="","",VLOOKUP($D7,'[1]Boys Do Main Draw Prep'!$A$7:$V$23,9))</f>
        <v>TN</v>
      </c>
      <c r="I8" s="51"/>
      <c r="J8" s="52" t="str">
        <f>IF(I8="a",E7,IF(I8="b",E9,""))</f>
        <v/>
      </c>
      <c r="K8" s="45"/>
      <c r="L8" s="44"/>
      <c r="M8" s="45"/>
      <c r="N8" s="44"/>
      <c r="O8" s="45"/>
      <c r="P8" s="44"/>
      <c r="Q8" s="46"/>
      <c r="R8" s="47"/>
      <c r="T8" s="53" t="str">
        <f>'[1]SetUp Officials'!P22</f>
        <v xml:space="preserve"> </v>
      </c>
    </row>
    <row r="9" spans="1:20" s="35" customFormat="1" ht="9.6" customHeight="1" x14ac:dyDescent="0.3">
      <c r="A9" s="49"/>
      <c r="B9" s="50"/>
      <c r="C9" s="50"/>
      <c r="D9" s="50"/>
      <c r="E9" s="44"/>
      <c r="F9" s="44"/>
      <c r="H9" s="44"/>
      <c r="I9" s="54"/>
      <c r="J9" s="217" t="s">
        <v>58</v>
      </c>
      <c r="K9" s="56"/>
      <c r="L9" s="44"/>
      <c r="M9" s="45"/>
      <c r="N9" s="44"/>
      <c r="O9" s="45"/>
      <c r="P9" s="44"/>
      <c r="Q9" s="46"/>
      <c r="R9" s="47"/>
      <c r="T9" s="53" t="str">
        <f>'[1]SetUp Officials'!P23</f>
        <v xml:space="preserve"> </v>
      </c>
    </row>
    <row r="10" spans="1:20" s="35" customFormat="1" ht="9.6" customHeight="1" x14ac:dyDescent="0.3">
      <c r="A10" s="49"/>
      <c r="B10" s="50"/>
      <c r="C10" s="50"/>
      <c r="D10" s="50"/>
      <c r="E10" s="44"/>
      <c r="F10" s="44"/>
      <c r="H10" s="57" t="s">
        <v>17</v>
      </c>
      <c r="I10" s="58"/>
      <c r="J10" s="218" t="s">
        <v>64</v>
      </c>
      <c r="K10" s="60"/>
      <c r="L10" s="44"/>
      <c r="M10" s="45"/>
      <c r="N10" s="44"/>
      <c r="O10" s="45"/>
      <c r="P10" s="44"/>
      <c r="Q10" s="46"/>
      <c r="R10" s="47"/>
      <c r="T10" s="53" t="str">
        <f>'[1]SetUp Officials'!P24</f>
        <v xml:space="preserve"> </v>
      </c>
    </row>
    <row r="11" spans="1:20" s="35" customFormat="1" ht="9.6" customHeight="1" x14ac:dyDescent="0.3">
      <c r="A11" s="49">
        <v>2</v>
      </c>
      <c r="B11" s="39">
        <f>IF($D11="","",VLOOKUP($D11,'[1]Boys Do Main Draw Prep'!$A$7:$V$23,20))</f>
        <v>0</v>
      </c>
      <c r="C11" s="39">
        <f>IF($D11="","",VLOOKUP($D11,'[1]Boys Do Main Draw Prep'!$A$7:$V$23,21))</f>
        <v>24</v>
      </c>
      <c r="D11" s="40">
        <v>6</v>
      </c>
      <c r="E11" s="39" t="str">
        <f>UPPER(IF($D11="","",VLOOKUP($D11,'[1]Boys Do Main Draw Prep'!$A$7:$V$23,2)))</f>
        <v>INDRAJEET P</v>
      </c>
      <c r="F11" s="39" t="str">
        <f>IF($D11="","",VLOOKUP($D11,'[1]Boys Do Main Draw Prep'!$A$7:$V$23,3))</f>
        <v>WC0066</v>
      </c>
      <c r="G11" s="61"/>
      <c r="H11" s="39" t="str">
        <f>IF($D11="","",VLOOKUP($D11,'[1]Boys Do Main Draw Prep'!$A$7:$V$23,4))</f>
        <v>TS</v>
      </c>
      <c r="I11" s="62"/>
      <c r="J11" s="63" t="s">
        <v>92</v>
      </c>
      <c r="K11" s="64"/>
      <c r="L11" s="65"/>
      <c r="M11" s="56"/>
      <c r="N11" s="44"/>
      <c r="O11" s="45"/>
      <c r="P11" s="44"/>
      <c r="Q11" s="46"/>
      <c r="R11" s="47"/>
      <c r="T11" s="53" t="str">
        <f>'[1]SetUp Officials'!P25</f>
        <v xml:space="preserve"> </v>
      </c>
    </row>
    <row r="12" spans="1:20" s="35" customFormat="1" ht="9.6" customHeight="1" x14ac:dyDescent="0.3">
      <c r="A12" s="49"/>
      <c r="B12" s="50"/>
      <c r="C12" s="50"/>
      <c r="D12" s="50"/>
      <c r="E12" s="39" t="str">
        <f>UPPER(IF($D11="","",VLOOKUP($D11,'[1]Boys Do Main Draw Prep'!$A$7:$V$23,7)))</f>
        <v>ANIL D ALMEIDA</v>
      </c>
      <c r="F12" s="39" t="str">
        <f>IF($D11="","",VLOOKUP($D11,'[1]Boys Do Main Draw Prep'!$A$7:$V$23,8))</f>
        <v>WC0025</v>
      </c>
      <c r="G12" s="61"/>
      <c r="H12" s="39" t="str">
        <f>IF($D11="","",VLOOKUP($D11,'[1]Boys Do Main Draw Prep'!$A$7:$V$23,9))</f>
        <v>KA</v>
      </c>
      <c r="I12" s="51"/>
      <c r="J12" s="44"/>
      <c r="K12" s="64"/>
      <c r="L12" s="66"/>
      <c r="M12" s="67"/>
      <c r="N12" s="44"/>
      <c r="O12" s="45"/>
      <c r="P12" s="44"/>
      <c r="Q12" s="46"/>
      <c r="R12" s="47"/>
      <c r="T12" s="53" t="str">
        <f>'[1]SetUp Officials'!P26</f>
        <v xml:space="preserve"> </v>
      </c>
    </row>
    <row r="13" spans="1:20" s="35" customFormat="1" ht="9.6" customHeight="1" x14ac:dyDescent="0.3">
      <c r="A13" s="49"/>
      <c r="B13" s="50"/>
      <c r="C13" s="50"/>
      <c r="D13" s="68"/>
      <c r="E13" s="44"/>
      <c r="F13" s="44"/>
      <c r="H13" s="44"/>
      <c r="I13" s="69"/>
      <c r="J13" s="44"/>
      <c r="K13" s="54"/>
      <c r="L13" s="217" t="s">
        <v>58</v>
      </c>
      <c r="M13" s="45"/>
      <c r="N13" s="44"/>
      <c r="O13" s="45"/>
      <c r="P13" s="44"/>
      <c r="Q13" s="46"/>
      <c r="R13" s="47"/>
      <c r="T13" s="53" t="str">
        <f>'[1]SetUp Officials'!P27</f>
        <v xml:space="preserve"> </v>
      </c>
    </row>
    <row r="14" spans="1:20" s="35" customFormat="1" ht="9.6" customHeight="1" x14ac:dyDescent="0.3">
      <c r="A14" s="49"/>
      <c r="B14" s="50"/>
      <c r="C14" s="50"/>
      <c r="D14" s="68"/>
      <c r="E14" s="44"/>
      <c r="F14" s="44"/>
      <c r="H14" s="44"/>
      <c r="I14" s="69"/>
      <c r="J14" s="57" t="s">
        <v>17</v>
      </c>
      <c r="K14" s="58"/>
      <c r="L14" s="218" t="s">
        <v>64</v>
      </c>
      <c r="M14" s="60"/>
      <c r="N14" s="44"/>
      <c r="O14" s="45"/>
      <c r="P14" s="44"/>
      <c r="Q14" s="46"/>
      <c r="R14" s="47"/>
      <c r="T14" s="53" t="str">
        <f>'[1]SetUp Officials'!P28</f>
        <v xml:space="preserve"> </v>
      </c>
    </row>
    <row r="15" spans="1:20" s="35" customFormat="1" ht="9.6" customHeight="1" x14ac:dyDescent="0.3">
      <c r="A15" s="49">
        <v>3</v>
      </c>
      <c r="B15" s="39">
        <f>IF($D15="","",VLOOKUP($D15,'[1]Boys Do Main Draw Prep'!$A$7:$V$23,20))</f>
        <v>0</v>
      </c>
      <c r="C15" s="39" t="s">
        <v>18</v>
      </c>
      <c r="D15" s="40">
        <v>8</v>
      </c>
      <c r="E15" s="39" t="str">
        <f>UPPER(IF($D15="","",VLOOKUP($D15,'[1]Boys Do Main Draw Prep'!$A$7:$V$23,2)))</f>
        <v>BASAVARAJ M</v>
      </c>
      <c r="F15" s="39" t="str">
        <f>IF($D15="","",VLOOKUP($D15,'[1]Boys Do Main Draw Prep'!$A$7:$V$23,3))</f>
        <v>WC0077</v>
      </c>
      <c r="G15" s="61"/>
      <c r="H15" s="39" t="str">
        <f>IF($D15="","",VLOOKUP($D15,'[1]Boys Do Main Draw Prep'!$A$7:$V$23,4))</f>
        <v>KA</v>
      </c>
      <c r="I15" s="43"/>
      <c r="J15" s="44"/>
      <c r="K15" s="64"/>
      <c r="L15" s="215" t="s">
        <v>96</v>
      </c>
      <c r="M15" s="64"/>
      <c r="N15" s="65"/>
      <c r="O15" s="45"/>
      <c r="P15" s="44"/>
      <c r="Q15" s="46"/>
      <c r="R15" s="47"/>
      <c r="T15" s="53" t="str">
        <f>'[1]SetUp Officials'!P29</f>
        <v xml:space="preserve"> </v>
      </c>
    </row>
    <row r="16" spans="1:20" s="35" customFormat="1" ht="9.6" customHeight="1" thickBot="1" x14ac:dyDescent="0.35">
      <c r="A16" s="49"/>
      <c r="B16" s="50"/>
      <c r="C16" s="50"/>
      <c r="D16" s="50"/>
      <c r="E16" s="39" t="str">
        <f>UPPER(IF($D15="","",VLOOKUP($D15,'[1]Boys Do Main Draw Prep'!$A$7:$V$23,7)))</f>
        <v>MALAYADRI</v>
      </c>
      <c r="F16" s="39" t="str">
        <f>IF($D15="","",VLOOKUP($D15,'[1]Boys Do Main Draw Prep'!$A$7:$V$23,8))</f>
        <v>WC0073</v>
      </c>
      <c r="G16" s="61"/>
      <c r="H16" s="39" t="str">
        <f>IF($D15="","",VLOOKUP($D15,'[1]Boys Do Main Draw Prep'!$A$7:$V$23,9))</f>
        <v>KA</v>
      </c>
      <c r="I16" s="51"/>
      <c r="J16" s="52" t="str">
        <f>IF(I16="a",E15,IF(I16="b",E17,""))</f>
        <v/>
      </c>
      <c r="K16" s="64"/>
      <c r="L16" s="44"/>
      <c r="M16" s="64"/>
      <c r="N16" s="44"/>
      <c r="O16" s="45"/>
      <c r="P16" s="44"/>
      <c r="Q16" s="46"/>
      <c r="R16" s="47"/>
      <c r="T16" s="70" t="str">
        <f>'[1]SetUp Officials'!P30</f>
        <v>None</v>
      </c>
    </row>
    <row r="17" spans="1:18" s="35" customFormat="1" ht="9.6" customHeight="1" x14ac:dyDescent="0.3">
      <c r="A17" s="49"/>
      <c r="B17" s="50"/>
      <c r="C17" s="50"/>
      <c r="D17" s="68"/>
      <c r="E17" s="44"/>
      <c r="F17" s="44"/>
      <c r="H17" s="44"/>
      <c r="I17" s="54"/>
      <c r="J17" s="55" t="s">
        <v>46</v>
      </c>
      <c r="K17" s="71"/>
      <c r="L17" s="44"/>
      <c r="M17" s="64"/>
      <c r="N17" s="44"/>
      <c r="O17" s="45"/>
      <c r="P17" s="44"/>
      <c r="Q17" s="46"/>
      <c r="R17" s="47"/>
    </row>
    <row r="18" spans="1:18" s="35" customFormat="1" ht="9.6" customHeight="1" x14ac:dyDescent="0.3">
      <c r="A18" s="49"/>
      <c r="B18" s="50"/>
      <c r="C18" s="50"/>
      <c r="D18" s="68"/>
      <c r="E18" s="44"/>
      <c r="F18" s="44"/>
      <c r="H18" s="57" t="s">
        <v>17</v>
      </c>
      <c r="I18" s="58"/>
      <c r="J18" s="201" t="s">
        <v>93</v>
      </c>
      <c r="K18" s="51"/>
      <c r="L18" s="44"/>
      <c r="M18" s="64"/>
      <c r="N18" s="44"/>
      <c r="O18" s="45"/>
      <c r="P18" s="44"/>
      <c r="Q18" s="46"/>
      <c r="R18" s="47"/>
    </row>
    <row r="19" spans="1:18" s="35" customFormat="1" ht="9.6" customHeight="1" x14ac:dyDescent="0.3">
      <c r="A19" s="49">
        <v>4</v>
      </c>
      <c r="B19" s="39">
        <f>IF($D19="","",VLOOKUP($D19,'[1]Boys Do Main Draw Prep'!$A$7:$V$23,20))</f>
        <v>0</v>
      </c>
      <c r="C19" s="39">
        <f>IF($D19="","",VLOOKUP($D19,'[1]Boys Do Main Draw Prep'!$A$7:$V$23,21))</f>
        <v>52</v>
      </c>
      <c r="D19" s="40">
        <v>7</v>
      </c>
      <c r="E19" s="39" t="str">
        <f>UPPER(IF($D19="","",VLOOKUP($D19,'[1]Boys Do Main Draw Prep'!$A$7:$V$23,2)))</f>
        <v>KESHAVAN</v>
      </c>
      <c r="F19" s="39" t="str">
        <f>IF($D19="","",VLOOKUP($D19,'[1]Boys Do Main Draw Prep'!$A$7:$V$23,3))</f>
        <v>WC0050</v>
      </c>
      <c r="G19" s="61"/>
      <c r="H19" s="39" t="str">
        <f>IF($D19="","",VLOOKUP($D19,'[1]Boys Do Main Draw Prep'!$A$7:$V$23,4))</f>
        <v>KA</v>
      </c>
      <c r="I19" s="62"/>
      <c r="J19" s="63" t="s">
        <v>94</v>
      </c>
      <c r="K19" s="45"/>
      <c r="L19" s="65"/>
      <c r="M19" s="71"/>
      <c r="N19" s="44"/>
      <c r="O19" s="45"/>
      <c r="P19" s="44"/>
      <c r="Q19" s="46"/>
      <c r="R19" s="47"/>
    </row>
    <row r="20" spans="1:18" s="35" customFormat="1" ht="9.6" customHeight="1" x14ac:dyDescent="0.3">
      <c r="A20" s="49"/>
      <c r="B20" s="50"/>
      <c r="C20" s="50"/>
      <c r="D20" s="50"/>
      <c r="E20" s="39" t="str">
        <f>UPPER(IF($D19="","",VLOOKUP($D19,'[1]Boys Do Main Draw Prep'!$A$7:$V$23,7)))</f>
        <v>DEVA GOWDA</v>
      </c>
      <c r="F20" s="39" t="str">
        <f>IF($D19="","",VLOOKUP($D19,'[1]Boys Do Main Draw Prep'!$A$7:$V$23,8))</f>
        <v>WC0027</v>
      </c>
      <c r="G20" s="61"/>
      <c r="H20" s="39" t="str">
        <f>IF($D19="","",VLOOKUP($D19,'[1]Boys Do Main Draw Prep'!$A$7:$V$23,9))</f>
        <v>KA</v>
      </c>
      <c r="I20" s="51"/>
      <c r="J20" s="44"/>
      <c r="K20" s="45"/>
      <c r="L20" s="66"/>
      <c r="M20" s="72"/>
      <c r="N20" s="44"/>
      <c r="O20" s="45"/>
      <c r="P20" s="44"/>
      <c r="Q20" s="46"/>
      <c r="R20" s="47"/>
    </row>
    <row r="21" spans="1:18" s="35" customFormat="1" ht="9.6" customHeight="1" x14ac:dyDescent="0.3">
      <c r="A21" s="49"/>
      <c r="B21" s="50"/>
      <c r="C21" s="50"/>
      <c r="D21" s="50"/>
      <c r="E21" s="44"/>
      <c r="F21" s="44"/>
      <c r="H21" s="44"/>
      <c r="I21" s="69"/>
      <c r="J21" s="44"/>
      <c r="K21" s="45"/>
      <c r="L21" s="44"/>
      <c r="M21" s="54"/>
      <c r="N21" s="217" t="s">
        <v>58</v>
      </c>
      <c r="O21" s="45"/>
      <c r="P21" s="44"/>
      <c r="Q21" s="46"/>
      <c r="R21" s="47"/>
    </row>
    <row r="22" spans="1:18" s="35" customFormat="1" ht="9.6" customHeight="1" x14ac:dyDescent="0.3">
      <c r="A22" s="49"/>
      <c r="B22" s="50"/>
      <c r="C22" s="50"/>
      <c r="D22" s="50"/>
      <c r="E22" s="44"/>
      <c r="F22" s="44"/>
      <c r="H22" s="44"/>
      <c r="I22" s="69"/>
      <c r="J22" s="44"/>
      <c r="K22" s="45"/>
      <c r="L22" s="57" t="s">
        <v>17</v>
      </c>
      <c r="M22" s="58"/>
      <c r="N22" s="218" t="s">
        <v>64</v>
      </c>
      <c r="O22" s="60"/>
      <c r="P22" s="44"/>
      <c r="Q22" s="46"/>
      <c r="R22" s="47"/>
    </row>
    <row r="23" spans="1:18" s="35" customFormat="1" ht="9.6" customHeight="1" x14ac:dyDescent="0.3">
      <c r="A23" s="38">
        <v>5</v>
      </c>
      <c r="B23" s="39">
        <f>IF($D23="","",VLOOKUP($D23,'[1]Boys Do Main Draw Prep'!$A$7:$V$23,20))</f>
        <v>0</v>
      </c>
      <c r="C23" s="39">
        <v>12</v>
      </c>
      <c r="D23" s="73">
        <v>9</v>
      </c>
      <c r="E23" s="39" t="s">
        <v>19</v>
      </c>
      <c r="F23" s="39" t="s">
        <v>20</v>
      </c>
      <c r="G23" s="61"/>
      <c r="H23" s="39" t="s">
        <v>21</v>
      </c>
      <c r="I23" s="43"/>
      <c r="J23" s="44"/>
      <c r="K23" s="45"/>
      <c r="L23" s="44"/>
      <c r="M23" s="64"/>
      <c r="N23" s="215" t="s">
        <v>122</v>
      </c>
      <c r="O23" s="74"/>
      <c r="P23" s="75"/>
      <c r="Q23" s="46"/>
      <c r="R23" s="47"/>
    </row>
    <row r="24" spans="1:18" s="35" customFormat="1" ht="9.6" customHeight="1" x14ac:dyDescent="0.3">
      <c r="A24" s="49"/>
      <c r="B24" s="50"/>
      <c r="C24" s="50"/>
      <c r="D24" s="50"/>
      <c r="E24" s="39" t="s">
        <v>22</v>
      </c>
      <c r="F24" s="39" t="s">
        <v>23</v>
      </c>
      <c r="G24" s="61"/>
      <c r="H24" s="39" t="s">
        <v>21</v>
      </c>
      <c r="I24" s="51"/>
      <c r="J24" s="52" t="str">
        <f>IF(I24="a",E23,IF(I24="b",E25,""))</f>
        <v/>
      </c>
      <c r="K24" s="45"/>
      <c r="L24" s="44"/>
      <c r="M24" s="64"/>
      <c r="N24" s="44"/>
      <c r="O24" s="74"/>
      <c r="P24" s="75"/>
      <c r="Q24" s="46"/>
      <c r="R24" s="47"/>
    </row>
    <row r="25" spans="1:18" s="35" customFormat="1" ht="9.6" customHeight="1" x14ac:dyDescent="0.3">
      <c r="A25" s="49"/>
      <c r="B25" s="50"/>
      <c r="C25" s="50"/>
      <c r="D25" s="50"/>
      <c r="E25" s="44"/>
      <c r="F25" s="44"/>
      <c r="H25" s="44"/>
      <c r="I25" s="54"/>
      <c r="J25" s="159" t="s">
        <v>19</v>
      </c>
      <c r="K25" s="56"/>
      <c r="L25" s="44"/>
      <c r="M25" s="64"/>
      <c r="N25" s="44"/>
      <c r="O25" s="74"/>
      <c r="P25" s="75"/>
      <c r="Q25" s="46"/>
      <c r="R25" s="47"/>
    </row>
    <row r="26" spans="1:18" s="35" customFormat="1" ht="9.6" customHeight="1" x14ac:dyDescent="0.3">
      <c r="A26" s="49"/>
      <c r="B26" s="50"/>
      <c r="C26" s="50"/>
      <c r="D26" s="50"/>
      <c r="E26" s="44"/>
      <c r="F26" s="44"/>
      <c r="H26" s="57" t="s">
        <v>17</v>
      </c>
      <c r="I26" s="58"/>
      <c r="J26" s="200" t="s">
        <v>22</v>
      </c>
      <c r="K26" s="60"/>
      <c r="L26" s="44"/>
      <c r="M26" s="64"/>
      <c r="N26" s="44"/>
      <c r="O26" s="74"/>
      <c r="P26" s="75"/>
      <c r="Q26" s="46"/>
      <c r="R26" s="47"/>
    </row>
    <row r="27" spans="1:18" s="35" customFormat="1" ht="9.6" customHeight="1" x14ac:dyDescent="0.3">
      <c r="A27" s="49">
        <v>6</v>
      </c>
      <c r="B27" s="39">
        <f>IF($D27="","",VLOOKUP($D27,'[1]Boys Do Main Draw Prep'!$A$7:$V$23,20))</f>
        <v>0</v>
      </c>
      <c r="C27" s="39">
        <f>IF($D27="","",VLOOKUP($D27,'[1]Boys Do Main Draw Prep'!$A$7:$V$23,21))</f>
        <v>16</v>
      </c>
      <c r="D27" s="40">
        <v>5</v>
      </c>
      <c r="E27" s="39" t="str">
        <f>UPPER(IF($D27="","",VLOOKUP($D27,'[1]Boys Do Main Draw Prep'!$A$7:$V$23,2)))</f>
        <v>ALEXANDER</v>
      </c>
      <c r="F27" s="39" t="str">
        <f>IF($D27="","",VLOOKUP($D27,'[1]Boys Do Main Draw Prep'!$A$7:$V$23,3))</f>
        <v>WC0033</v>
      </c>
      <c r="G27" s="61"/>
      <c r="H27" s="39" t="str">
        <f>IF($D27="","",VLOOKUP($D27,'[1]Boys Do Main Draw Prep'!$A$7:$V$23,4))</f>
        <v>TN</v>
      </c>
      <c r="I27" s="62"/>
      <c r="J27" s="63" t="s">
        <v>95</v>
      </c>
      <c r="K27" s="64"/>
      <c r="L27" s="65"/>
      <c r="M27" s="71"/>
      <c r="N27" s="44"/>
      <c r="O27" s="74"/>
      <c r="P27" s="75"/>
      <c r="Q27" s="46"/>
      <c r="R27" s="47"/>
    </row>
    <row r="28" spans="1:18" s="35" customFormat="1" ht="9.6" customHeight="1" x14ac:dyDescent="0.3">
      <c r="A28" s="49"/>
      <c r="B28" s="50"/>
      <c r="C28" s="50"/>
      <c r="D28" s="50"/>
      <c r="E28" s="39" t="str">
        <f>UPPER(IF($D27="","",VLOOKUP($D27,'[1]Boys Do Main Draw Prep'!$A$7:$V$23,7)))</f>
        <v>ARUL MURUGESAN</v>
      </c>
      <c r="F28" s="39" t="str">
        <f>IF($D27="","",VLOOKUP($D27,'[1]Boys Do Main Draw Prep'!$A$7:$V$23,8))</f>
        <v>WC0036</v>
      </c>
      <c r="G28" s="61"/>
      <c r="H28" s="39" t="str">
        <f>IF($D27="","",VLOOKUP($D27,'[1]Boys Do Main Draw Prep'!$A$7:$V$23,9))</f>
        <v>TN</v>
      </c>
      <c r="I28" s="51"/>
      <c r="J28" s="44"/>
      <c r="K28" s="64"/>
      <c r="L28" s="66"/>
      <c r="M28" s="72"/>
      <c r="N28" s="44"/>
      <c r="O28" s="74"/>
      <c r="P28" s="75"/>
      <c r="Q28" s="46"/>
      <c r="R28" s="47"/>
    </row>
    <row r="29" spans="1:18" s="35" customFormat="1" ht="9.6" customHeight="1" x14ac:dyDescent="0.3">
      <c r="A29" s="49"/>
      <c r="B29" s="50"/>
      <c r="C29" s="50"/>
      <c r="D29" s="68"/>
      <c r="E29" s="44"/>
      <c r="F29" s="44"/>
      <c r="H29" s="44"/>
      <c r="I29" s="69"/>
      <c r="J29" s="44"/>
      <c r="K29" s="54"/>
      <c r="L29" s="176" t="s">
        <v>65</v>
      </c>
      <c r="M29" s="64"/>
      <c r="N29" s="44"/>
      <c r="O29" s="74"/>
      <c r="P29" s="75"/>
      <c r="Q29" s="46"/>
      <c r="R29" s="47"/>
    </row>
    <row r="30" spans="1:18" s="35" customFormat="1" ht="9.6" customHeight="1" x14ac:dyDescent="0.3">
      <c r="A30" s="49"/>
      <c r="B30" s="50"/>
      <c r="C30" s="50"/>
      <c r="D30" s="68"/>
      <c r="E30" s="44"/>
      <c r="F30" s="44"/>
      <c r="H30" s="44"/>
      <c r="I30" s="69"/>
      <c r="J30" s="57" t="s">
        <v>17</v>
      </c>
      <c r="K30" s="58"/>
      <c r="L30" s="216" t="s">
        <v>43</v>
      </c>
      <c r="M30" s="51"/>
      <c r="N30" s="44"/>
      <c r="O30" s="74"/>
      <c r="P30" s="75"/>
      <c r="Q30" s="46"/>
      <c r="R30" s="47"/>
    </row>
    <row r="31" spans="1:18" s="35" customFormat="1" ht="9.6" customHeight="1" x14ac:dyDescent="0.3">
      <c r="A31" s="49">
        <v>7</v>
      </c>
      <c r="B31" s="39">
        <f>IF($D31="","",VLOOKUP($D31,'[1]Boys Do Main Draw Prep'!$A$7:$V$23,20))</f>
        <v>0</v>
      </c>
      <c r="C31" s="39">
        <v>14</v>
      </c>
      <c r="D31" s="76">
        <v>9</v>
      </c>
      <c r="E31" s="39" t="s">
        <v>24</v>
      </c>
      <c r="F31" s="39" t="s">
        <v>25</v>
      </c>
      <c r="G31" s="61"/>
      <c r="H31" s="39" t="s">
        <v>21</v>
      </c>
      <c r="I31" s="43"/>
      <c r="J31" s="44"/>
      <c r="K31" s="64"/>
      <c r="L31" s="215" t="s">
        <v>121</v>
      </c>
      <c r="M31" s="45"/>
      <c r="N31" s="65"/>
      <c r="O31" s="74"/>
      <c r="P31" s="75"/>
      <c r="Q31" s="46"/>
      <c r="R31" s="47"/>
    </row>
    <row r="32" spans="1:18" s="35" customFormat="1" ht="9.6" customHeight="1" x14ac:dyDescent="0.3">
      <c r="A32" s="49"/>
      <c r="B32" s="50"/>
      <c r="C32" s="50"/>
      <c r="D32" s="50"/>
      <c r="E32" s="39" t="s">
        <v>26</v>
      </c>
      <c r="F32" s="39" t="s">
        <v>27</v>
      </c>
      <c r="G32" s="61"/>
      <c r="H32" s="39" t="s">
        <v>28</v>
      </c>
      <c r="I32" s="51"/>
      <c r="J32" s="52" t="str">
        <f>IF(I32="a",E31,IF(I32="b",E33,""))</f>
        <v/>
      </c>
      <c r="K32" s="64"/>
      <c r="L32" s="44"/>
      <c r="M32" s="45"/>
      <c r="N32" s="44"/>
      <c r="O32" s="74"/>
      <c r="P32" s="75"/>
      <c r="Q32" s="46"/>
      <c r="R32" s="47"/>
    </row>
    <row r="33" spans="1:18" s="35" customFormat="1" ht="9.6" customHeight="1" x14ac:dyDescent="0.3">
      <c r="A33" s="49"/>
      <c r="B33" s="50"/>
      <c r="C33" s="50"/>
      <c r="D33" s="68"/>
      <c r="E33" s="44"/>
      <c r="F33" s="44"/>
      <c r="H33" s="44"/>
      <c r="I33" s="54"/>
      <c r="J33" s="176" t="s">
        <v>65</v>
      </c>
      <c r="K33" s="71"/>
      <c r="L33" s="44"/>
      <c r="M33" s="45"/>
      <c r="N33" s="44"/>
      <c r="O33" s="74"/>
      <c r="P33" s="75"/>
      <c r="Q33" s="46"/>
      <c r="R33" s="47"/>
    </row>
    <row r="34" spans="1:18" s="35" customFormat="1" ht="9.6" customHeight="1" x14ac:dyDescent="0.3">
      <c r="A34" s="49"/>
      <c r="B34" s="50"/>
      <c r="C34" s="50"/>
      <c r="D34" s="68"/>
      <c r="E34" s="44"/>
      <c r="F34" s="44"/>
      <c r="H34" s="57" t="s">
        <v>17</v>
      </c>
      <c r="I34" s="58"/>
      <c r="J34" s="216" t="s">
        <v>43</v>
      </c>
      <c r="K34" s="51"/>
      <c r="L34" s="44"/>
      <c r="M34" s="45"/>
      <c r="N34" s="44"/>
      <c r="O34" s="74"/>
      <c r="P34" s="75"/>
      <c r="Q34" s="46"/>
      <c r="R34" s="47"/>
    </row>
    <row r="35" spans="1:18" s="35" customFormat="1" ht="9.6" customHeight="1" x14ac:dyDescent="0.3">
      <c r="A35" s="49">
        <v>8</v>
      </c>
      <c r="B35" s="39">
        <f>IF($D35="","",VLOOKUP($D35,'[1]Boys Do Main Draw Prep'!$A$7:$V$23,20))</f>
        <v>0</v>
      </c>
      <c r="C35" s="39">
        <f>IF($D35="","",VLOOKUP($D35,'[1]Boys Do Main Draw Prep'!$A$7:$V$23,21))</f>
        <v>6</v>
      </c>
      <c r="D35" s="40">
        <v>2</v>
      </c>
      <c r="E35" s="41" t="str">
        <f>UPPER(IF($D35="","",VLOOKUP($D35,'[1]Boys Do Main Draw Prep'!$A$7:$V$23,2)))</f>
        <v>SHEKAR V</v>
      </c>
      <c r="F35" s="39" t="str">
        <f>IF($D35="","",VLOOKUP($D35,'[1]Boys Do Main Draw Prep'!$A$7:$V$23,3))</f>
        <v>WC0018</v>
      </c>
      <c r="G35" s="61"/>
      <c r="H35" s="39" t="str">
        <f>IF($D35="","",VLOOKUP($D35,'[1]Boys Do Main Draw Prep'!$A$7:$V$23,4))</f>
        <v>KA</v>
      </c>
      <c r="I35" s="62"/>
      <c r="J35" s="63" t="s">
        <v>96</v>
      </c>
      <c r="K35" s="45"/>
      <c r="L35" s="65"/>
      <c r="M35" s="56"/>
      <c r="N35" s="44"/>
      <c r="O35" s="74"/>
      <c r="P35" s="75"/>
      <c r="Q35" s="46"/>
      <c r="R35" s="47"/>
    </row>
    <row r="36" spans="1:18" s="35" customFormat="1" ht="9.6" customHeight="1" x14ac:dyDescent="0.3">
      <c r="A36" s="49"/>
      <c r="B36" s="50"/>
      <c r="C36" s="50"/>
      <c r="D36" s="50"/>
      <c r="E36" s="41" t="str">
        <f>UPPER(IF($D35="","",VLOOKUP($D35,'[1]Boys Do Main Draw Prep'!$A$7:$V$23,7)))</f>
        <v>BALACHANDAR</v>
      </c>
      <c r="F36" s="39" t="str">
        <f>IF($D35="","",VLOOKUP($D35,'[1]Boys Do Main Draw Prep'!$A$7:$V$23,8))</f>
        <v>WC0006</v>
      </c>
      <c r="G36" s="61"/>
      <c r="H36" s="39" t="str">
        <f>IF($D35="","",VLOOKUP($D35,'[1]Boys Do Main Draw Prep'!$A$7:$V$23,9))</f>
        <v>TN</v>
      </c>
      <c r="I36" s="51"/>
      <c r="J36" s="44"/>
      <c r="K36" s="45"/>
      <c r="L36" s="66"/>
      <c r="M36" s="67"/>
      <c r="N36" s="44"/>
      <c r="O36" s="74"/>
      <c r="P36" s="75"/>
      <c r="Q36" s="46"/>
      <c r="R36" s="47"/>
    </row>
    <row r="37" spans="1:18" s="35" customFormat="1" ht="9.6" customHeight="1" x14ac:dyDescent="0.3">
      <c r="A37" s="77"/>
      <c r="B37" s="78"/>
      <c r="C37" s="78"/>
      <c r="D37" s="79"/>
      <c r="E37" s="80"/>
      <c r="F37" s="80"/>
      <c r="G37" s="81"/>
      <c r="H37" s="80"/>
      <c r="I37" s="82"/>
      <c r="J37" s="83"/>
      <c r="K37" s="84"/>
      <c r="L37" s="83"/>
      <c r="M37" s="84"/>
      <c r="N37" s="83"/>
      <c r="O37" s="84"/>
      <c r="P37" s="83"/>
      <c r="Q37" s="84"/>
      <c r="R37" s="47"/>
    </row>
    <row r="38" spans="1:18" s="89" customFormat="1" ht="6" customHeight="1" x14ac:dyDescent="0.3">
      <c r="A38" s="77"/>
      <c r="B38" s="78"/>
      <c r="C38" s="78"/>
      <c r="D38" s="79"/>
      <c r="E38" s="80"/>
      <c r="F38" s="80"/>
      <c r="G38" s="85"/>
      <c r="H38" s="80"/>
      <c r="I38" s="82"/>
      <c r="J38" s="83"/>
      <c r="K38" s="84"/>
      <c r="L38" s="86"/>
      <c r="M38" s="87"/>
      <c r="N38" s="86"/>
      <c r="O38" s="87"/>
      <c r="P38" s="86"/>
      <c r="Q38" s="87"/>
      <c r="R38" s="88"/>
    </row>
    <row r="39" spans="1:18" s="101" customFormat="1" ht="10.5" customHeight="1" x14ac:dyDescent="0.3">
      <c r="A39" s="90" t="s">
        <v>29</v>
      </c>
      <c r="B39" s="91"/>
      <c r="C39" s="92"/>
      <c r="D39" s="93" t="s">
        <v>30</v>
      </c>
      <c r="E39" s="94" t="s">
        <v>31</v>
      </c>
      <c r="F39" s="94"/>
      <c r="G39" s="94"/>
      <c r="H39" s="95"/>
      <c r="I39" s="94" t="s">
        <v>30</v>
      </c>
      <c r="J39" s="94" t="s">
        <v>32</v>
      </c>
      <c r="K39" s="96"/>
      <c r="L39" s="94" t="s">
        <v>33</v>
      </c>
      <c r="M39" s="97"/>
      <c r="N39" s="98" t="s">
        <v>34</v>
      </c>
      <c r="O39" s="98"/>
      <c r="P39" s="99" t="s">
        <v>35</v>
      </c>
      <c r="Q39" s="100"/>
    </row>
    <row r="40" spans="1:18" s="101" customFormat="1" ht="9" customHeight="1" x14ac:dyDescent="0.3">
      <c r="A40" s="102" t="s">
        <v>36</v>
      </c>
      <c r="B40" s="103"/>
      <c r="C40" s="104"/>
      <c r="D40" s="105">
        <v>1</v>
      </c>
      <c r="E40" s="106" t="str">
        <f>IF(D40&gt;$Q$47,,UPPER(VLOOKUP(D40,'[1]Boys Do Main Draw Prep'!$A$7:$R$23,2)))</f>
        <v>KARTHIK</v>
      </c>
      <c r="F40" s="107"/>
      <c r="G40" s="107"/>
      <c r="H40" s="108"/>
      <c r="I40" s="109" t="s">
        <v>37</v>
      </c>
      <c r="J40" s="103"/>
      <c r="K40" s="110"/>
      <c r="L40" s="103"/>
      <c r="M40" s="111"/>
      <c r="N40" s="112" t="s">
        <v>38</v>
      </c>
      <c r="O40" s="113"/>
      <c r="P40" s="113"/>
      <c r="Q40" s="114"/>
    </row>
    <row r="41" spans="1:18" s="101" customFormat="1" ht="9" customHeight="1" x14ac:dyDescent="0.3">
      <c r="A41" s="102" t="s">
        <v>39</v>
      </c>
      <c r="B41" s="103"/>
      <c r="C41" s="104"/>
      <c r="D41" s="105"/>
      <c r="E41" s="106" t="str">
        <f>IF(D40&gt;$Q$47,,UPPER(VLOOKUP(D40,'[1]Boys Do Main Draw Prep'!$A$7:$R$23,7)))</f>
        <v>MARIAPPAN</v>
      </c>
      <c r="F41" s="107"/>
      <c r="G41" s="107"/>
      <c r="H41" s="108"/>
      <c r="I41" s="109"/>
      <c r="J41" s="103"/>
      <c r="K41" s="110"/>
      <c r="L41" s="103"/>
      <c r="M41" s="111"/>
      <c r="N41" s="115"/>
      <c r="O41" s="116"/>
      <c r="P41" s="115"/>
      <c r="Q41" s="117"/>
    </row>
    <row r="42" spans="1:18" s="101" customFormat="1" ht="9" customHeight="1" x14ac:dyDescent="0.3">
      <c r="A42" s="118" t="s">
        <v>40</v>
      </c>
      <c r="B42" s="115"/>
      <c r="C42" s="119"/>
      <c r="D42" s="105">
        <v>2</v>
      </c>
      <c r="E42" s="106" t="str">
        <f>IF(D42&gt;$Q$47,,UPPER(VLOOKUP(D42,'[1]Boys Do Main Draw Prep'!$A$7:$R$23,2)))</f>
        <v>SHEKAR V</v>
      </c>
      <c r="F42" s="107"/>
      <c r="G42" s="107"/>
      <c r="H42" s="108"/>
      <c r="I42" s="109" t="s">
        <v>41</v>
      </c>
      <c r="J42" s="103"/>
      <c r="K42" s="110"/>
      <c r="L42" s="103"/>
      <c r="M42" s="111"/>
      <c r="N42" s="112" t="s">
        <v>42</v>
      </c>
      <c r="O42" s="113"/>
      <c r="P42" s="113"/>
      <c r="Q42" s="114"/>
    </row>
    <row r="43" spans="1:18" s="101" customFormat="1" ht="9" customHeight="1" x14ac:dyDescent="0.3">
      <c r="A43" s="120"/>
      <c r="B43" s="121"/>
      <c r="C43" s="122"/>
      <c r="D43" s="105"/>
      <c r="E43" s="106" t="str">
        <f>IF(D42&gt;$Q$47,,UPPER(VLOOKUP(D42,'[1]Boys Do Main Draw Prep'!$A$7:$R$23,7)))</f>
        <v>BALACHANDAR</v>
      </c>
      <c r="F43" s="107"/>
      <c r="G43" s="107"/>
      <c r="H43" s="108"/>
      <c r="I43" s="109"/>
      <c r="J43" s="103"/>
      <c r="K43" s="110"/>
      <c r="L43" s="103"/>
      <c r="M43" s="111"/>
      <c r="N43" s="103" t="s">
        <v>43</v>
      </c>
      <c r="O43" s="110"/>
      <c r="P43" s="103"/>
      <c r="Q43" s="111"/>
    </row>
    <row r="44" spans="1:18" s="101" customFormat="1" ht="9" customHeight="1" x14ac:dyDescent="0.3">
      <c r="A44" s="123" t="s">
        <v>44</v>
      </c>
      <c r="B44" s="124"/>
      <c r="C44" s="125"/>
      <c r="D44" s="105">
        <v>3</v>
      </c>
      <c r="E44" s="106">
        <f>IF(D44&gt;$Q$47,,UPPER(VLOOKUP(D44,'[1]Boys Do Main Draw Prep'!$A$7:$R$23,2)))</f>
        <v>0</v>
      </c>
      <c r="F44" s="107"/>
      <c r="G44" s="107"/>
      <c r="H44" s="108"/>
      <c r="I44" s="109" t="s">
        <v>45</v>
      </c>
      <c r="J44" s="103"/>
      <c r="K44" s="110"/>
      <c r="L44" s="103"/>
      <c r="M44" s="111"/>
      <c r="N44" s="115" t="s">
        <v>46</v>
      </c>
      <c r="O44" s="116"/>
      <c r="P44" s="115"/>
      <c r="Q44" s="117"/>
    </row>
    <row r="45" spans="1:18" s="101" customFormat="1" ht="9" customHeight="1" x14ac:dyDescent="0.3">
      <c r="A45" s="102" t="s">
        <v>36</v>
      </c>
      <c r="B45" s="103"/>
      <c r="C45" s="104"/>
      <c r="D45" s="105"/>
      <c r="E45" s="106">
        <f>IF(D44&gt;$Q$47,,UPPER(VLOOKUP(D44,'[1]Boys Do Main Draw Prep'!$A$7:$R$23,7)))</f>
        <v>0</v>
      </c>
      <c r="F45" s="107"/>
      <c r="G45" s="107"/>
      <c r="H45" s="108"/>
      <c r="I45" s="109"/>
      <c r="J45" s="103"/>
      <c r="K45" s="110"/>
      <c r="L45" s="103"/>
      <c r="M45" s="111"/>
      <c r="N45" s="112" t="s">
        <v>47</v>
      </c>
      <c r="O45" s="113"/>
      <c r="P45" s="113"/>
      <c r="Q45" s="114"/>
    </row>
    <row r="46" spans="1:18" s="101" customFormat="1" ht="9" customHeight="1" x14ac:dyDescent="0.3">
      <c r="A46" s="102" t="s">
        <v>48</v>
      </c>
      <c r="B46" s="103"/>
      <c r="C46" s="126"/>
      <c r="D46" s="105">
        <v>4</v>
      </c>
      <c r="E46" s="106">
        <f>IF(D46&gt;$Q$47,,UPPER(VLOOKUP(D46,'[1]Boys Do Main Draw Prep'!$A$7:$R$23,2)))</f>
        <v>0</v>
      </c>
      <c r="F46" s="107"/>
      <c r="G46" s="107"/>
      <c r="H46" s="108"/>
      <c r="I46" s="109" t="s">
        <v>49</v>
      </c>
      <c r="J46" s="103"/>
      <c r="K46" s="110"/>
      <c r="L46" s="103"/>
      <c r="M46" s="111"/>
      <c r="N46" s="103"/>
      <c r="O46" s="110"/>
      <c r="P46" s="103"/>
      <c r="Q46" s="111"/>
    </row>
    <row r="47" spans="1:18" s="101" customFormat="1" ht="9" customHeight="1" x14ac:dyDescent="0.3">
      <c r="A47" s="118" t="s">
        <v>50</v>
      </c>
      <c r="B47" s="115"/>
      <c r="C47" s="127"/>
      <c r="D47" s="128"/>
      <c r="E47" s="129">
        <f>IF(D46&gt;$Q$47,,UPPER(VLOOKUP(D46,'[1]Boys Do Main Draw Prep'!$A$7:$R$23,7)))</f>
        <v>0</v>
      </c>
      <c r="F47" s="130"/>
      <c r="G47" s="130"/>
      <c r="H47" s="131"/>
      <c r="I47" s="132"/>
      <c r="J47" s="115"/>
      <c r="K47" s="116"/>
      <c r="L47" s="115"/>
      <c r="M47" s="117"/>
      <c r="N47" s="115" t="str">
        <f>Q4</f>
        <v>SARAVANAN PAULRAJ</v>
      </c>
      <c r="O47" s="116"/>
      <c r="P47" s="115"/>
      <c r="Q47" s="133">
        <f>MIN(4,'[1]Boys Do Main Draw Prep'!$V$5)</f>
        <v>2</v>
      </c>
    </row>
    <row r="48" spans="1:18" ht="15.75" customHeight="1" x14ac:dyDescent="0.25"/>
    <row r="49" ht="9" customHeight="1" x14ac:dyDescent="0.25"/>
  </sheetData>
  <mergeCells count="1">
    <mergeCell ref="A4:C4"/>
  </mergeCells>
  <conditionalFormatting sqref="B7 B11 B15 B19 B23 B27 B31 B35">
    <cfRule type="cellIs" dxfId="18" priority="19" stopIfTrue="1" operator="equal">
      <formula>"DA"</formula>
    </cfRule>
  </conditionalFormatting>
  <conditionalFormatting sqref="H10 H34 H26 H18 J30 L22 J14">
    <cfRule type="expression" dxfId="17" priority="16" stopIfTrue="1">
      <formula>AND($N$1="CU",H10="Umpire")</formula>
    </cfRule>
    <cfRule type="expression" dxfId="16" priority="17" stopIfTrue="1">
      <formula>AND($N$1="CU",H10&lt;&gt;"Umpire",I10&lt;&gt;"")</formula>
    </cfRule>
    <cfRule type="expression" dxfId="15" priority="18" stopIfTrue="1">
      <formula>AND($N$1="CU",H10&lt;&gt;"Umpire")</formula>
    </cfRule>
  </conditionalFormatting>
  <conditionalFormatting sqref="J9 J17 J25 J33 L13 L29 N21">
    <cfRule type="expression" dxfId="14" priority="14" stopIfTrue="1">
      <formula>I10="as"</formula>
    </cfRule>
    <cfRule type="expression" dxfId="13" priority="15" stopIfTrue="1">
      <formula>I10="bs"</formula>
    </cfRule>
  </conditionalFormatting>
  <conditionalFormatting sqref="J10 J18 J26 J34 L14 L30 N22">
    <cfRule type="expression" dxfId="12" priority="12" stopIfTrue="1">
      <formula>I10="as"</formula>
    </cfRule>
    <cfRule type="expression" dxfId="11" priority="13" stopIfTrue="1">
      <formula>I10="bs"</formula>
    </cfRule>
  </conditionalFormatting>
  <conditionalFormatting sqref="I10 I18 I26 I34 K30 K14 M22">
    <cfRule type="expression" dxfId="10" priority="11" stopIfTrue="1">
      <formula>$N$1="CU"</formula>
    </cfRule>
  </conditionalFormatting>
  <conditionalFormatting sqref="E7 E11 E15 E19 E23 E27 E31 E35">
    <cfRule type="cellIs" dxfId="9" priority="10" stopIfTrue="1" operator="equal">
      <formula>"Bye"</formula>
    </cfRule>
  </conditionalFormatting>
  <conditionalFormatting sqref="D7 D11 D15 D19 D23 D27 D31 D35">
    <cfRule type="cellIs" dxfId="8" priority="9" stopIfTrue="1" operator="lessThan">
      <formula>5</formula>
    </cfRule>
  </conditionalFormatting>
  <conditionalFormatting sqref="L14">
    <cfRule type="expression" dxfId="7" priority="7" stopIfTrue="1">
      <formula>K14="as"</formula>
    </cfRule>
    <cfRule type="expression" dxfId="6" priority="8" stopIfTrue="1">
      <formula>K14="bs"</formula>
    </cfRule>
  </conditionalFormatting>
  <conditionalFormatting sqref="L30">
    <cfRule type="expression" dxfId="5" priority="5" stopIfTrue="1">
      <formula>K30="as"</formula>
    </cfRule>
    <cfRule type="expression" dxfId="4" priority="6" stopIfTrue="1">
      <formula>K30="bs"</formula>
    </cfRule>
  </conditionalFormatting>
  <conditionalFormatting sqref="N22">
    <cfRule type="expression" dxfId="3" priority="3" stopIfTrue="1">
      <formula>M22="as"</formula>
    </cfRule>
    <cfRule type="expression" dxfId="2" priority="4" stopIfTrue="1">
      <formula>M22="bs"</formula>
    </cfRule>
  </conditionalFormatting>
  <conditionalFormatting sqref="N22">
    <cfRule type="expression" dxfId="1" priority="1" stopIfTrue="1">
      <formula>M22="as"</formula>
    </cfRule>
    <cfRule type="expression" dxfId="0" priority="2" stopIfTrue="1">
      <formula>M22="bs"</formula>
    </cfRule>
  </conditionalFormatting>
  <dataValidations count="1">
    <dataValidation type="list" allowBlank="1" showInputMessage="1" sqref="H10 H18 H26 H34 J30 L22 J14">
      <formula1>$T$7:$T$16</formula1>
    </dataValidation>
  </dataValidations>
  <printOptions horizontalCentered="1"/>
  <pageMargins left="0.35" right="0.35" top="0.39" bottom="0.39" header="0" footer="0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Jun_Show_CU">
                <anchor moveWithCells="1" sizeWithCells="1">
                  <from>
                    <xdr:col>11</xdr:col>
                    <xdr:colOff>396240</xdr:colOff>
                    <xdr:row>0</xdr:row>
                    <xdr:rowOff>7620</xdr:rowOff>
                  </from>
                  <to>
                    <xdr:col>13</xdr:col>
                    <xdr:colOff>274320</xdr:colOff>
                    <xdr:row>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Jun_Hide_CU">
                <anchor moveWithCells="1" sizeWithCells="1">
                  <from>
                    <xdr:col>11</xdr:col>
                    <xdr:colOff>388620</xdr:colOff>
                    <xdr:row>0</xdr:row>
                    <xdr:rowOff>137160</xdr:rowOff>
                  </from>
                  <to>
                    <xdr:col>13</xdr:col>
                    <xdr:colOff>274320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WC WS</vt:lpstr>
      <vt:lpstr>WC MS</vt:lpstr>
      <vt:lpstr>WC MD</vt:lpstr>
      <vt:lpstr>'WC MD'!Print_Area</vt:lpstr>
      <vt:lpstr>'WC 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2023-01-03T07:19:41Z</dcterms:modified>
</cp:coreProperties>
</file>