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OKUL\Downloads\"/>
    </mc:Choice>
  </mc:AlternateContent>
  <bookViews>
    <workbookView xWindow="0" yWindow="0" windowWidth="23040" windowHeight="9192" activeTab="3"/>
  </bookViews>
  <sheets>
    <sheet name="Mens Si Main 32" sheetId="18" r:id="rId1"/>
    <sheet name="Mens Do Main 16" sheetId="20" r:id="rId2"/>
    <sheet name="Womens Si Main 16 " sheetId="19" r:id="rId3"/>
    <sheet name="womens Do Main" sheetId="4" r:id="rId4"/>
  </sheets>
  <externalReferences>
    <externalReference r:id="rId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'Mens Do Main 16'!$A$1:$Q$79</definedName>
    <definedName name="_xlnm.Print_Area" localSheetId="0">'Mens Si Main 32'!$A$1:$Q$79</definedName>
    <definedName name="_xlnm.Print_Area" localSheetId="2">'Womens Si Main 16 '!$A$1:$Q$79</definedName>
  </definedNames>
  <calcPr calcId="162913"/>
</workbook>
</file>

<file path=xl/calcChain.xml><?xml version="1.0" encoding="utf-8"?>
<calcChain xmlns="http://schemas.openxmlformats.org/spreadsheetml/2006/main">
  <c r="Q79" i="20" l="1"/>
  <c r="E73" i="20" s="1"/>
  <c r="H68" i="20"/>
  <c r="F68" i="20"/>
  <c r="E68" i="20"/>
  <c r="J66" i="20" s="1"/>
  <c r="L62" i="20" s="1"/>
  <c r="N54" i="20" s="1"/>
  <c r="H67" i="20"/>
  <c r="F67" i="20"/>
  <c r="E67" i="20"/>
  <c r="J65" i="20" s="1"/>
  <c r="L61" i="20" s="1"/>
  <c r="N53" i="20" s="1"/>
  <c r="C67" i="20"/>
  <c r="J64" i="20"/>
  <c r="H64" i="20"/>
  <c r="F64" i="20"/>
  <c r="E64" i="20"/>
  <c r="H63" i="20"/>
  <c r="F63" i="20"/>
  <c r="E63" i="20"/>
  <c r="C63" i="20"/>
  <c r="H60" i="20"/>
  <c r="F60" i="20"/>
  <c r="E60" i="20"/>
  <c r="H59" i="20"/>
  <c r="F59" i="20"/>
  <c r="E59" i="20"/>
  <c r="C59" i="20"/>
  <c r="J56" i="20"/>
  <c r="H56" i="20"/>
  <c r="F56" i="20"/>
  <c r="E56" i="20"/>
  <c r="J58" i="20" s="1"/>
  <c r="H55" i="20"/>
  <c r="F55" i="20"/>
  <c r="E55" i="20"/>
  <c r="J57" i="20" s="1"/>
  <c r="C55" i="20"/>
  <c r="H52" i="20"/>
  <c r="F52" i="20"/>
  <c r="E52" i="20"/>
  <c r="J50" i="20" s="1"/>
  <c r="H51" i="20"/>
  <c r="F51" i="20"/>
  <c r="E51" i="20"/>
  <c r="J49" i="20" s="1"/>
  <c r="C51" i="20"/>
  <c r="J48" i="20"/>
  <c r="H48" i="20"/>
  <c r="F48" i="20"/>
  <c r="E48" i="20"/>
  <c r="H47" i="20"/>
  <c r="F47" i="20"/>
  <c r="E47" i="20"/>
  <c r="C47" i="20"/>
  <c r="H44" i="20"/>
  <c r="F44" i="20"/>
  <c r="E44" i="20"/>
  <c r="H43" i="20"/>
  <c r="F43" i="20"/>
  <c r="E43" i="20"/>
  <c r="C43" i="20"/>
  <c r="J40" i="20"/>
  <c r="H40" i="20"/>
  <c r="F40" i="20"/>
  <c r="E40" i="20"/>
  <c r="J42" i="20" s="1"/>
  <c r="L46" i="20" s="1"/>
  <c r="H39" i="20"/>
  <c r="F39" i="20"/>
  <c r="E39" i="20"/>
  <c r="J41" i="20" s="1"/>
  <c r="L45" i="20" s="1"/>
  <c r="C39" i="20"/>
  <c r="H36" i="20"/>
  <c r="F36" i="20"/>
  <c r="E36" i="20"/>
  <c r="J34" i="20" s="1"/>
  <c r="H35" i="20"/>
  <c r="F35" i="20"/>
  <c r="E35" i="20"/>
  <c r="J33" i="20" s="1"/>
  <c r="C35" i="20"/>
  <c r="J32" i="20"/>
  <c r="H32" i="20"/>
  <c r="F32" i="20"/>
  <c r="E32" i="20"/>
  <c r="H31" i="20"/>
  <c r="F31" i="20"/>
  <c r="E31" i="20"/>
  <c r="C31" i="20"/>
  <c r="H28" i="20"/>
  <c r="F28" i="20"/>
  <c r="E28" i="20"/>
  <c r="H27" i="20"/>
  <c r="F27" i="20"/>
  <c r="E27" i="20"/>
  <c r="C27" i="20"/>
  <c r="J24" i="20"/>
  <c r="H24" i="20"/>
  <c r="F24" i="20"/>
  <c r="E24" i="20"/>
  <c r="J26" i="20" s="1"/>
  <c r="L30" i="20" s="1"/>
  <c r="H23" i="20"/>
  <c r="F23" i="20"/>
  <c r="E23" i="20"/>
  <c r="J25" i="20" s="1"/>
  <c r="L29" i="20" s="1"/>
  <c r="C23" i="20"/>
  <c r="H20" i="20"/>
  <c r="F20" i="20"/>
  <c r="E20" i="20"/>
  <c r="J18" i="20" s="1"/>
  <c r="H19" i="20"/>
  <c r="F19" i="20"/>
  <c r="E19" i="20"/>
  <c r="J17" i="20" s="1"/>
  <c r="C19" i="20"/>
  <c r="T16" i="20"/>
  <c r="J16" i="20"/>
  <c r="H16" i="20"/>
  <c r="F16" i="20"/>
  <c r="E16" i="20"/>
  <c r="T15" i="20"/>
  <c r="H15" i="20"/>
  <c r="F15" i="20"/>
  <c r="E15" i="20"/>
  <c r="C15" i="20"/>
  <c r="T14" i="20"/>
  <c r="T13" i="20"/>
  <c r="T12" i="20"/>
  <c r="H12" i="20"/>
  <c r="F12" i="20"/>
  <c r="E12" i="20"/>
  <c r="T11" i="20"/>
  <c r="H11" i="20"/>
  <c r="F11" i="20"/>
  <c r="E11" i="20"/>
  <c r="C11" i="20"/>
  <c r="B11" i="20"/>
  <c r="T10" i="20"/>
  <c r="T9" i="20"/>
  <c r="T8" i="20"/>
  <c r="J8" i="20"/>
  <c r="H8" i="20"/>
  <c r="F8" i="20"/>
  <c r="E8" i="20"/>
  <c r="J10" i="20" s="1"/>
  <c r="L14" i="20" s="1"/>
  <c r="N22" i="20" s="1"/>
  <c r="P38" i="20" s="1"/>
  <c r="T7" i="20"/>
  <c r="H7" i="20"/>
  <c r="F7" i="20"/>
  <c r="E7" i="20"/>
  <c r="J9" i="20" s="1"/>
  <c r="L13" i="20" s="1"/>
  <c r="N21" i="20" s="1"/>
  <c r="P37" i="20" s="1"/>
  <c r="C7" i="20"/>
  <c r="C5" i="20"/>
  <c r="Q4" i="20"/>
  <c r="L4" i="20"/>
  <c r="J4" i="20"/>
  <c r="F4" i="20"/>
  <c r="A4" i="20"/>
  <c r="Q79" i="19"/>
  <c r="E72" i="19" s="1"/>
  <c r="H37" i="19"/>
  <c r="F37" i="19"/>
  <c r="E37" i="19"/>
  <c r="J36" i="19" s="1"/>
  <c r="L34" i="19" s="1"/>
  <c r="N30" i="19" s="1"/>
  <c r="C37" i="19"/>
  <c r="B37" i="19"/>
  <c r="H35" i="19"/>
  <c r="F35" i="19"/>
  <c r="E35" i="19"/>
  <c r="C35" i="19"/>
  <c r="B35" i="19"/>
  <c r="H33" i="19"/>
  <c r="F33" i="19"/>
  <c r="E33" i="19"/>
  <c r="C33" i="19"/>
  <c r="B33" i="19"/>
  <c r="H31" i="19"/>
  <c r="F31" i="19"/>
  <c r="E31" i="19"/>
  <c r="J32" i="19" s="1"/>
  <c r="C31" i="19"/>
  <c r="B31" i="19"/>
  <c r="H29" i="19"/>
  <c r="F29" i="19"/>
  <c r="E29" i="19"/>
  <c r="J28" i="19" s="1"/>
  <c r="C29" i="19"/>
  <c r="B29" i="19"/>
  <c r="H27" i="19"/>
  <c r="F27" i="19"/>
  <c r="E27" i="19"/>
  <c r="C27" i="19"/>
  <c r="B27" i="19"/>
  <c r="H25" i="19"/>
  <c r="F25" i="19"/>
  <c r="E25" i="19"/>
  <c r="C25" i="19"/>
  <c r="B25" i="19"/>
  <c r="H23" i="19"/>
  <c r="F23" i="19"/>
  <c r="E23" i="19"/>
  <c r="J24" i="19" s="1"/>
  <c r="L26" i="19" s="1"/>
  <c r="C23" i="19"/>
  <c r="B23" i="19"/>
  <c r="H21" i="19"/>
  <c r="F21" i="19"/>
  <c r="E21" i="19"/>
  <c r="C21" i="19"/>
  <c r="B21" i="19"/>
  <c r="H19" i="19"/>
  <c r="F19" i="19"/>
  <c r="E19" i="19"/>
  <c r="J20" i="19" s="1"/>
  <c r="C19" i="19"/>
  <c r="B19" i="19"/>
  <c r="H17" i="19"/>
  <c r="F17" i="19"/>
  <c r="E17" i="19"/>
  <c r="C17" i="19"/>
  <c r="B17" i="19"/>
  <c r="T16" i="19"/>
  <c r="T15" i="19"/>
  <c r="H15" i="19"/>
  <c r="F15" i="19"/>
  <c r="E15" i="19"/>
  <c r="J16" i="19" s="1"/>
  <c r="L18" i="19" s="1"/>
  <c r="C15" i="19"/>
  <c r="B15" i="19"/>
  <c r="T14" i="19"/>
  <c r="T13" i="19"/>
  <c r="H13" i="19"/>
  <c r="F13" i="19"/>
  <c r="E13" i="19"/>
  <c r="C13" i="19"/>
  <c r="B13" i="19"/>
  <c r="T12" i="19"/>
  <c r="J12" i="19"/>
  <c r="T11" i="19"/>
  <c r="H11" i="19"/>
  <c r="F11" i="19"/>
  <c r="E11" i="19"/>
  <c r="C11" i="19"/>
  <c r="B11" i="19"/>
  <c r="T10" i="19"/>
  <c r="T9" i="19"/>
  <c r="H9" i="19"/>
  <c r="F9" i="19"/>
  <c r="E9" i="19"/>
  <c r="C9" i="19"/>
  <c r="B9" i="19"/>
  <c r="T8" i="19"/>
  <c r="T7" i="19"/>
  <c r="H7" i="19"/>
  <c r="F7" i="19"/>
  <c r="E7" i="19"/>
  <c r="J8" i="19" s="1"/>
  <c r="L10" i="19" s="1"/>
  <c r="N14" i="19" s="1"/>
  <c r="P22" i="19" s="1"/>
  <c r="C7" i="19"/>
  <c r="B7" i="19"/>
  <c r="Q4" i="19"/>
  <c r="L4" i="19"/>
  <c r="Q79" i="18"/>
  <c r="E77" i="18" s="1"/>
  <c r="H69" i="18"/>
  <c r="F69" i="18"/>
  <c r="E69" i="18"/>
  <c r="J68" i="18" s="1"/>
  <c r="C69" i="18"/>
  <c r="B69" i="18"/>
  <c r="H67" i="18"/>
  <c r="F67" i="18"/>
  <c r="E67" i="18"/>
  <c r="C67" i="18"/>
  <c r="B67" i="18"/>
  <c r="H65" i="18"/>
  <c r="F65" i="18"/>
  <c r="E65" i="18"/>
  <c r="C65" i="18"/>
  <c r="B65" i="18"/>
  <c r="J64" i="18"/>
  <c r="L66" i="18" s="1"/>
  <c r="H63" i="18"/>
  <c r="F63" i="18"/>
  <c r="E63" i="18"/>
  <c r="C63" i="18"/>
  <c r="B63" i="18"/>
  <c r="H61" i="18"/>
  <c r="F61" i="18"/>
  <c r="E61" i="18"/>
  <c r="C61" i="18"/>
  <c r="B61" i="18"/>
  <c r="H59" i="18"/>
  <c r="F59" i="18"/>
  <c r="E59" i="18"/>
  <c r="C59" i="18"/>
  <c r="B59" i="18"/>
  <c r="H57" i="18"/>
  <c r="F57" i="18"/>
  <c r="E57" i="18"/>
  <c r="C57" i="18"/>
  <c r="B57" i="18"/>
  <c r="H55" i="18"/>
  <c r="F55" i="18"/>
  <c r="E55" i="18"/>
  <c r="J56" i="18" s="1"/>
  <c r="L58" i="18" s="1"/>
  <c r="N62" i="18" s="1"/>
  <c r="C55" i="18"/>
  <c r="B55" i="18"/>
  <c r="H53" i="18"/>
  <c r="F53" i="18"/>
  <c r="E53" i="18"/>
  <c r="J52" i="18" s="1"/>
  <c r="L50" i="18" s="1"/>
  <c r="N46" i="18" s="1"/>
  <c r="P54" i="18" s="1"/>
  <c r="C53" i="18"/>
  <c r="B53" i="18"/>
  <c r="H51" i="18"/>
  <c r="F51" i="18"/>
  <c r="E51" i="18"/>
  <c r="C51" i="18"/>
  <c r="B51" i="18"/>
  <c r="H49" i="18"/>
  <c r="F49" i="18"/>
  <c r="E49" i="18"/>
  <c r="C49" i="18"/>
  <c r="B49" i="18"/>
  <c r="H47" i="18"/>
  <c r="F47" i="18"/>
  <c r="E47" i="18"/>
  <c r="J48" i="18" s="1"/>
  <c r="C47" i="18"/>
  <c r="B47" i="18"/>
  <c r="H45" i="18"/>
  <c r="F45" i="18"/>
  <c r="E45" i="18"/>
  <c r="C45" i="18"/>
  <c r="B45" i="18"/>
  <c r="J44" i="18"/>
  <c r="H43" i="18"/>
  <c r="F43" i="18"/>
  <c r="E43" i="18"/>
  <c r="C43" i="18"/>
  <c r="B43" i="18"/>
  <c r="H41" i="18"/>
  <c r="F41" i="18"/>
  <c r="E41" i="18"/>
  <c r="C41" i="18"/>
  <c r="B41" i="18"/>
  <c r="H39" i="18"/>
  <c r="F39" i="18"/>
  <c r="E39" i="18"/>
  <c r="J40" i="18" s="1"/>
  <c r="L42" i="18" s="1"/>
  <c r="C39" i="18"/>
  <c r="B39" i="18"/>
  <c r="H37" i="18"/>
  <c r="F37" i="18"/>
  <c r="E37" i="18"/>
  <c r="C37" i="18"/>
  <c r="B37" i="18"/>
  <c r="J36" i="18"/>
  <c r="H35" i="18"/>
  <c r="F35" i="18"/>
  <c r="E35" i="18"/>
  <c r="C35" i="18"/>
  <c r="B35" i="18"/>
  <c r="H33" i="18"/>
  <c r="F33" i="18"/>
  <c r="E33" i="18"/>
  <c r="J32" i="18" s="1"/>
  <c r="L34" i="18" s="1"/>
  <c r="C33" i="18"/>
  <c r="B33" i="18"/>
  <c r="H31" i="18"/>
  <c r="F31" i="18"/>
  <c r="E31" i="18"/>
  <c r="C31" i="18"/>
  <c r="B31" i="18"/>
  <c r="H29" i="18"/>
  <c r="F29" i="18"/>
  <c r="E29" i="18"/>
  <c r="C29" i="18"/>
  <c r="B29" i="18"/>
  <c r="H27" i="18"/>
  <c r="F27" i="18"/>
  <c r="E27" i="18"/>
  <c r="J28" i="18" s="1"/>
  <c r="C27" i="18"/>
  <c r="B27" i="18"/>
  <c r="H25" i="18"/>
  <c r="F25" i="18"/>
  <c r="E25" i="18"/>
  <c r="C25" i="18"/>
  <c r="B25" i="18"/>
  <c r="H23" i="18"/>
  <c r="F23" i="18"/>
  <c r="E23" i="18"/>
  <c r="J24" i="18" s="1"/>
  <c r="L26" i="18" s="1"/>
  <c r="N30" i="18" s="1"/>
  <c r="C23" i="18"/>
  <c r="B23" i="18"/>
  <c r="H21" i="18"/>
  <c r="F21" i="18"/>
  <c r="E21" i="18"/>
  <c r="C21" i="18"/>
  <c r="B21" i="18"/>
  <c r="J20" i="18"/>
  <c r="L18" i="18" s="1"/>
  <c r="H19" i="18"/>
  <c r="F19" i="18"/>
  <c r="E19" i="18"/>
  <c r="C19" i="18"/>
  <c r="B19" i="18"/>
  <c r="H17" i="18"/>
  <c r="F17" i="18"/>
  <c r="E17" i="18"/>
  <c r="J16" i="18" s="1"/>
  <c r="C17" i="18"/>
  <c r="B17" i="18"/>
  <c r="T16" i="18"/>
  <c r="T15" i="18"/>
  <c r="H15" i="18"/>
  <c r="F15" i="18"/>
  <c r="E15" i="18"/>
  <c r="C15" i="18"/>
  <c r="B15" i="18"/>
  <c r="T14" i="18"/>
  <c r="T13" i="18"/>
  <c r="H13" i="18"/>
  <c r="F13" i="18"/>
  <c r="E13" i="18"/>
  <c r="J12" i="18" s="1"/>
  <c r="C13" i="18"/>
  <c r="B13" i="18"/>
  <c r="T12" i="18"/>
  <c r="T11" i="18"/>
  <c r="H11" i="18"/>
  <c r="F11" i="18"/>
  <c r="E11" i="18"/>
  <c r="C11" i="18"/>
  <c r="B11" i="18"/>
  <c r="T10" i="18"/>
  <c r="T9" i="18"/>
  <c r="H9" i="18"/>
  <c r="F9" i="18"/>
  <c r="E9" i="18"/>
  <c r="C9" i="18"/>
  <c r="B9" i="18"/>
  <c r="T8" i="18"/>
  <c r="T7" i="18"/>
  <c r="H7" i="18"/>
  <c r="F7" i="18"/>
  <c r="E7" i="18"/>
  <c r="J8" i="18" s="1"/>
  <c r="L10" i="18" s="1"/>
  <c r="N14" i="18" s="1"/>
  <c r="P22" i="18" s="1"/>
  <c r="P38" i="18" s="1"/>
  <c r="C7" i="18"/>
  <c r="B7" i="18"/>
  <c r="Q4" i="18"/>
  <c r="N79" i="18" s="1"/>
  <c r="L4" i="18"/>
  <c r="E76" i="18" l="1"/>
  <c r="E74" i="18"/>
  <c r="E75" i="18"/>
  <c r="E78" i="18"/>
  <c r="E72" i="18"/>
  <c r="E72" i="20"/>
  <c r="E73" i="18"/>
  <c r="E79" i="20"/>
  <c r="E78" i="20"/>
  <c r="E77" i="20"/>
  <c r="E76" i="20"/>
  <c r="E75" i="20"/>
  <c r="E74" i="20"/>
  <c r="E75" i="19"/>
  <c r="E74" i="19"/>
  <c r="E73" i="19"/>
  <c r="E79" i="18"/>
</calcChain>
</file>

<file path=xl/comments1.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shapeId="0">
      <text>
        <r>
          <rPr>
            <b/>
            <sz val="8"/>
            <color indexed="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shape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<sst xmlns="http://schemas.openxmlformats.org/spreadsheetml/2006/main" count="404" uniqueCount="148">
  <si>
    <t>MUMBAI OPEN 3.5 LAC AITA WHEELCHAIR</t>
  </si>
  <si>
    <t>MENS SINGLES</t>
  </si>
  <si>
    <t>CU</t>
  </si>
  <si>
    <t>TENNIS TOURNAMENT</t>
  </si>
  <si>
    <t>MAIN DRAW (24&amp;32)</t>
  </si>
  <si>
    <t>Week of</t>
  </si>
  <si>
    <t>City, Country</t>
  </si>
  <si>
    <t>Grade</t>
  </si>
  <si>
    <t>Tourn. ID</t>
  </si>
  <si>
    <t>ITF Referee</t>
  </si>
  <si>
    <t>31/10/2022</t>
  </si>
  <si>
    <t>MUMBAI</t>
  </si>
  <si>
    <t>WHEELCHAIR</t>
  </si>
  <si>
    <t>St.</t>
  </si>
  <si>
    <t>Rank</t>
  </si>
  <si>
    <t>Seed</t>
  </si>
  <si>
    <t>Family Name</t>
  </si>
  <si>
    <t>First name</t>
  </si>
  <si>
    <t>Nationality</t>
  </si>
  <si>
    <t>2nd Round</t>
  </si>
  <si>
    <t>Quarterfinals</t>
  </si>
  <si>
    <t>Semifinals</t>
  </si>
  <si>
    <t>Final</t>
  </si>
  <si>
    <t>Umpire</t>
  </si>
  <si>
    <t>Winner:</t>
  </si>
  <si>
    <t>Acc. Ranking</t>
  </si>
  <si>
    <t>#</t>
  </si>
  <si>
    <t>Seeded players</t>
  </si>
  <si>
    <t>Lucky Losers</t>
  </si>
  <si>
    <t>Replacing</t>
  </si>
  <si>
    <t>Draw date/time:</t>
  </si>
  <si>
    <t>Rkg Date</t>
  </si>
  <si>
    <t>1</t>
  </si>
  <si>
    <t>Last Accepted player</t>
  </si>
  <si>
    <t>Top DA</t>
  </si>
  <si>
    <t>2</t>
  </si>
  <si>
    <t>Basavaraj Mkundaragi</t>
  </si>
  <si>
    <t>Last DA</t>
  </si>
  <si>
    <t>3</t>
  </si>
  <si>
    <t>Player representatives</t>
  </si>
  <si>
    <t>4</t>
  </si>
  <si>
    <t>KARTHIK K.</t>
  </si>
  <si>
    <t>Seed ranking</t>
  </si>
  <si>
    <t>5</t>
  </si>
  <si>
    <t>MARIAPPA</t>
  </si>
  <si>
    <t>6</t>
  </si>
  <si>
    <t>AITA Referee's signature</t>
  </si>
  <si>
    <t>Top seed</t>
  </si>
  <si>
    <t>7</t>
  </si>
  <si>
    <t>LEENA NAGESHKAR</t>
  </si>
  <si>
    <t>Last seed</t>
  </si>
  <si>
    <t>8</t>
  </si>
  <si>
    <t>WOMENS SINGLES</t>
  </si>
  <si>
    <t>MAIN DRAW (16)</t>
  </si>
  <si>
    <t>Winner</t>
  </si>
  <si>
    <t>as</t>
  </si>
  <si>
    <t>bs</t>
  </si>
  <si>
    <t>a</t>
  </si>
  <si>
    <t>Points</t>
  </si>
  <si>
    <t>Sets Won</t>
  </si>
  <si>
    <t>Games Won</t>
  </si>
  <si>
    <t>Games Lost</t>
  </si>
  <si>
    <t>Position</t>
  </si>
  <si>
    <t xml:space="preserve">WOMENS DOUBLES </t>
  </si>
  <si>
    <t>A</t>
  </si>
  <si>
    <t>B</t>
  </si>
  <si>
    <t>SHILPA K P/ SHILPA K</t>
  </si>
  <si>
    <t>A RUTHRAJESWARI/T SHERANTHI</t>
  </si>
  <si>
    <t>S D KAMALAKSHI/H T TUNGA</t>
  </si>
  <si>
    <t>PRATHIMA N RAO/ M K MUBINA</t>
  </si>
  <si>
    <t>REFEREE</t>
  </si>
  <si>
    <t>PRELIMINARY ROUNDS</t>
  </si>
  <si>
    <t>MUMBAI OPEN 3.5 LAC AITA WHEELCHAIR TENNIS TOURNAMENT -MUMBAI</t>
  </si>
  <si>
    <t>VASHI-2nd- 5th NOV  2022</t>
  </si>
  <si>
    <t>MENS DOUBLES</t>
  </si>
  <si>
    <t>TENNIA TOURNAMENT</t>
  </si>
  <si>
    <t>Winners</t>
  </si>
  <si>
    <t>Seeded teams</t>
  </si>
  <si>
    <t>Alternates</t>
  </si>
  <si>
    <t>Last Accepted team</t>
  </si>
  <si>
    <t>DHARAMAMEHER / NAYAK</t>
  </si>
  <si>
    <t>S SURESHKUMAR</t>
  </si>
  <si>
    <t>K KARTHIK</t>
  </si>
  <si>
    <t>7/9/2022</t>
  </si>
  <si>
    <t xml:space="preserve">K KARTHIK </t>
  </si>
  <si>
    <t xml:space="preserve">KAMALAKSHI A D </t>
  </si>
  <si>
    <t>9 4</t>
  </si>
  <si>
    <t>b</t>
  </si>
  <si>
    <t>9 7</t>
  </si>
  <si>
    <t>9 1</t>
  </si>
  <si>
    <t>9 3</t>
  </si>
  <si>
    <t>DEVEGOWDA</t>
  </si>
  <si>
    <t>9 2</t>
  </si>
  <si>
    <t>9 0</t>
  </si>
  <si>
    <t>AS</t>
  </si>
  <si>
    <t>9 5</t>
  </si>
  <si>
    <t>WO</t>
  </si>
  <si>
    <t>BS</t>
  </si>
  <si>
    <t>9-2</t>
  </si>
  <si>
    <t>2-9</t>
  </si>
  <si>
    <t>2 9</t>
  </si>
  <si>
    <t>0 9</t>
  </si>
  <si>
    <t>60 60</t>
  </si>
  <si>
    <t>61 60</t>
  </si>
  <si>
    <t>60 61</t>
  </si>
  <si>
    <t>1 9</t>
  </si>
  <si>
    <t>A 1</t>
  </si>
  <si>
    <t>A 4</t>
  </si>
  <si>
    <t>A 3</t>
  </si>
  <si>
    <t>A 2</t>
  </si>
  <si>
    <t>WC0006</t>
  </si>
  <si>
    <t>WC0018</t>
  </si>
  <si>
    <t>WC0092</t>
  </si>
  <si>
    <t>WC0091</t>
  </si>
  <si>
    <t>WC0069</t>
  </si>
  <si>
    <t>WCOOO7</t>
  </si>
  <si>
    <t>WC0033</t>
  </si>
  <si>
    <t>61 61</t>
  </si>
  <si>
    <t>WC0036</t>
  </si>
  <si>
    <t>WC0019</t>
  </si>
  <si>
    <t>WC0086</t>
  </si>
  <si>
    <t>WC0026</t>
  </si>
  <si>
    <t>NEW REG.</t>
  </si>
  <si>
    <t>WC0043</t>
  </si>
  <si>
    <t>WC0050</t>
  </si>
  <si>
    <t>WC0008</t>
  </si>
  <si>
    <t>WC0015</t>
  </si>
  <si>
    <t>WC0090</t>
  </si>
  <si>
    <t>WC0068</t>
  </si>
  <si>
    <t>WC0025</t>
  </si>
  <si>
    <t>WC0066</t>
  </si>
  <si>
    <t>WC0071</t>
  </si>
  <si>
    <t>WCOO78</t>
  </si>
  <si>
    <t>WC0017</t>
  </si>
  <si>
    <t>WC0002</t>
  </si>
  <si>
    <t>WC0077</t>
  </si>
  <si>
    <t>WC0040</t>
  </si>
  <si>
    <t>WC0027</t>
  </si>
  <si>
    <t>WC0009</t>
  </si>
  <si>
    <t>WC0004</t>
  </si>
  <si>
    <t>l</t>
  </si>
  <si>
    <t>63 60</t>
  </si>
  <si>
    <t>62 76(5)</t>
  </si>
  <si>
    <t>1/11/2022 12.30 PM</t>
  </si>
  <si>
    <t>62 61</t>
  </si>
  <si>
    <t>1/11/2022  12:15 PM</t>
  </si>
  <si>
    <t>61 75</t>
  </si>
  <si>
    <t>2/11/2022  3:00PM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</si>
</sst>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53" x14ac:knownFonts="1">
    <font>
      <sz val="10"/>
      <name val="Arial"/>
      <family val="2"/>
    </font>
    <font>
      <sz val="10"/>
      <name val="Arial"/>
      <family val="2"/>
    </font>
    <font>
      <b/>
      <sz val="11"/>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sz val="8"/>
      <name val="Arial"/>
      <family val="2"/>
    </font>
    <font>
      <sz val="10"/>
      <color theme="1"/>
      <name val="Arial"/>
      <family val="2"/>
    </font>
    <font>
      <b/>
      <sz val="9"/>
      <color indexed="8"/>
      <name val="Verdana"/>
      <family val="2"/>
    </font>
    <font>
      <sz val="9"/>
      <color indexed="8"/>
      <name val="Verdana"/>
      <family val="2"/>
    </font>
    <font>
      <i/>
      <sz val="9"/>
      <color indexed="8"/>
      <name val="Verdana"/>
      <family val="2"/>
    </font>
    <font>
      <sz val="10"/>
      <color indexed="8"/>
      <name val="Verdana"/>
      <family val="2"/>
    </font>
    <font>
      <sz val="9"/>
      <color rgb="FFFFC000"/>
      <name val="Verdana"/>
      <family val="2"/>
    </font>
    <font>
      <b/>
      <sz val="10"/>
      <color indexed="8"/>
      <name val="Verdana"/>
      <family val="2"/>
    </font>
    <font>
      <b/>
      <i/>
      <sz val="11"/>
      <name val="Arial"/>
      <family val="2"/>
    </font>
    <font>
      <b/>
      <sz val="8.5"/>
      <color indexed="9"/>
      <name val="Arial"/>
      <family val="2"/>
    </font>
    <font>
      <sz val="8.5"/>
      <color indexed="14"/>
      <name val="Arial"/>
      <family val="2"/>
    </font>
    <font>
      <sz val="7"/>
      <color indexed="23"/>
      <name val="Arial"/>
      <family val="2"/>
    </font>
    <font>
      <sz val="10"/>
      <name val="Arial"/>
      <family val="2"/>
    </font>
    <font>
      <b/>
      <i/>
      <sz val="9"/>
      <color indexed="8"/>
      <name val="Verdana"/>
      <family val="2"/>
    </font>
    <font>
      <sz val="10"/>
      <name val="Arial"/>
      <family val="2"/>
    </font>
    <font>
      <sz val="10"/>
      <name val="Arial"/>
    </font>
    <font>
      <i/>
      <sz val="8"/>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
      <patternFill patternType="solid">
        <fgColor indexed="55"/>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34">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7">
    <xf numFmtId="0" fontId="0" fillId="0" borderId="0"/>
    <xf numFmtId="164" fontId="1" fillId="0" borderId="0" applyFont="0" applyFill="0" applyBorder="0" applyAlignment="0" applyProtection="0"/>
    <xf numFmtId="0" fontId="37" fillId="0" borderId="0"/>
    <xf numFmtId="0" fontId="48" fillId="0" borderId="0"/>
    <xf numFmtId="0" fontId="1" fillId="0" borderId="0"/>
    <xf numFmtId="0" fontId="50" fillId="0" borderId="0"/>
    <xf numFmtId="0" fontId="51" fillId="0" borderId="0"/>
  </cellStyleXfs>
  <cellXfs count="333">
    <xf numFmtId="0" fontId="0" fillId="0" borderId="0" xfId="0"/>
    <xf numFmtId="49" fontId="14" fillId="0" borderId="1" xfId="1" applyNumberFormat="1" applyFont="1" applyBorder="1" applyAlignment="1" applyProtection="1">
      <alignment vertical="center"/>
      <protection locked="0"/>
    </xf>
    <xf numFmtId="49" fontId="38" fillId="0" borderId="0" xfId="2" applyNumberFormat="1" applyFont="1"/>
    <xf numFmtId="49" fontId="39" fillId="6" borderId="23" xfId="2" applyNumberFormat="1" applyFont="1" applyFill="1" applyBorder="1" applyAlignment="1">
      <alignment horizontal="center"/>
    </xf>
    <xf numFmtId="49" fontId="39" fillId="6" borderId="24" xfId="2" applyNumberFormat="1" applyFont="1" applyFill="1" applyBorder="1" applyAlignment="1">
      <alignment horizontal="center"/>
    </xf>
    <xf numFmtId="0" fontId="39" fillId="2" borderId="26" xfId="2" applyNumberFormat="1" applyFont="1" applyFill="1" applyBorder="1" applyAlignment="1">
      <alignment horizontal="center"/>
    </xf>
    <xf numFmtId="0" fontId="39" fillId="2" borderId="27" xfId="2" applyNumberFormat="1" applyFont="1" applyFill="1" applyBorder="1" applyAlignment="1">
      <alignment horizontal="center"/>
    </xf>
    <xf numFmtId="49" fontId="40" fillId="0" borderId="23" xfId="2" applyNumberFormat="1" applyFont="1" applyBorder="1" applyAlignment="1">
      <alignment horizontal="center"/>
    </xf>
    <xf numFmtId="49" fontId="39" fillId="0" borderId="3" xfId="2" applyNumberFormat="1" applyFont="1" applyBorder="1" applyAlignment="1">
      <alignment horizontal="center"/>
    </xf>
    <xf numFmtId="49" fontId="39" fillId="0" borderId="28" xfId="2" applyNumberFormat="1" applyFont="1" applyBorder="1" applyAlignment="1">
      <alignment horizontal="center"/>
    </xf>
    <xf numFmtId="49" fontId="42" fillId="8" borderId="18" xfId="2" applyNumberFormat="1" applyFont="1" applyFill="1" applyBorder="1" applyAlignment="1">
      <alignment horizontal="center"/>
    </xf>
    <xf numFmtId="49" fontId="38" fillId="0" borderId="30" xfId="2" applyNumberFormat="1" applyFont="1" applyFill="1" applyBorder="1" applyAlignment="1">
      <alignment horizontal="center"/>
    </xf>
    <xf numFmtId="49" fontId="38" fillId="0" borderId="30" xfId="2" applyNumberFormat="1" applyFont="1" applyBorder="1" applyAlignment="1">
      <alignment horizontal="center"/>
    </xf>
    <xf numFmtId="49" fontId="38" fillId="0" borderId="16" xfId="2" applyNumberFormat="1" applyFont="1" applyBorder="1" applyAlignment="1">
      <alignment horizontal="center"/>
    </xf>
    <xf numFmtId="49" fontId="40" fillId="0" borderId="29" xfId="2" applyNumberFormat="1" applyFont="1" applyFill="1" applyBorder="1" applyAlignment="1">
      <alignment horizontal="center"/>
    </xf>
    <xf numFmtId="49" fontId="39" fillId="0" borderId="21" xfId="2" applyNumberFormat="1" applyFont="1" applyFill="1" applyBorder="1" applyAlignment="1">
      <alignment horizontal="center"/>
    </xf>
    <xf numFmtId="0" fontId="0" fillId="0" borderId="31" xfId="0" applyBorder="1" applyAlignment="1">
      <alignment horizontal="center"/>
    </xf>
    <xf numFmtId="49" fontId="39" fillId="0" borderId="29" xfId="2" applyNumberFormat="1" applyFont="1" applyBorder="1" applyAlignment="1">
      <alignment horizontal="center"/>
    </xf>
    <xf numFmtId="49" fontId="39" fillId="0" borderId="18" xfId="2" applyNumberFormat="1" applyFont="1" applyFill="1" applyBorder="1" applyAlignment="1">
      <alignment horizontal="center"/>
    </xf>
    <xf numFmtId="49" fontId="39" fillId="8" borderId="30" xfId="2" applyNumberFormat="1" applyFont="1" applyFill="1" applyBorder="1" applyAlignment="1">
      <alignment horizontal="center"/>
    </xf>
    <xf numFmtId="49" fontId="39" fillId="0" borderId="18" xfId="2" applyNumberFormat="1" applyFont="1" applyBorder="1" applyAlignment="1">
      <alignment horizontal="center"/>
    </xf>
    <xf numFmtId="49" fontId="39" fillId="0" borderId="30" xfId="2" applyNumberFormat="1" applyFont="1" applyBorder="1" applyAlignment="1">
      <alignment horizontal="center"/>
    </xf>
    <xf numFmtId="49" fontId="40" fillId="8" borderId="30" xfId="2" applyNumberFormat="1" applyFont="1" applyFill="1" applyBorder="1" applyAlignment="1">
      <alignment horizontal="center"/>
    </xf>
    <xf numFmtId="49" fontId="39" fillId="0" borderId="8" xfId="2" applyNumberFormat="1" applyFont="1" applyBorder="1" applyAlignment="1">
      <alignment horizontal="center"/>
    </xf>
    <xf numFmtId="49" fontId="39" fillId="0" borderId="19" xfId="2" applyNumberFormat="1" applyFont="1" applyBorder="1" applyAlignment="1">
      <alignment horizontal="center"/>
    </xf>
    <xf numFmtId="49" fontId="39" fillId="8" borderId="33" xfId="2" applyNumberFormat="1" applyFont="1" applyFill="1" applyBorder="1" applyAlignment="1">
      <alignment horizontal="center"/>
    </xf>
    <xf numFmtId="49" fontId="39" fillId="0" borderId="22" xfId="2" applyNumberFormat="1" applyFont="1" applyFill="1" applyBorder="1" applyAlignment="1">
      <alignment horizontal="center"/>
    </xf>
    <xf numFmtId="49" fontId="43" fillId="0" borderId="0" xfId="2" applyNumberFormat="1" applyFont="1" applyBorder="1" applyAlignment="1">
      <alignment vertical="center"/>
    </xf>
    <xf numFmtId="0" fontId="7" fillId="0" borderId="0" xfId="0" applyFont="1"/>
    <xf numFmtId="0" fontId="39" fillId="2" borderId="25" xfId="2" applyNumberFormat="1" applyFont="1" applyFill="1" applyBorder="1" applyAlignment="1">
      <alignment horizontal="center"/>
    </xf>
    <xf numFmtId="49" fontId="41" fillId="7" borderId="28" xfId="2" applyNumberFormat="1" applyFont="1" applyFill="1" applyBorder="1" applyAlignment="1"/>
    <xf numFmtId="0" fontId="0" fillId="0" borderId="9" xfId="0" applyBorder="1" applyAlignment="1">
      <alignment horizontal="center"/>
    </xf>
    <xf numFmtId="0" fontId="0" fillId="0" borderId="31" xfId="0" applyBorder="1"/>
    <xf numFmtId="49" fontId="2" fillId="0" borderId="0" xfId="4" applyNumberFormat="1" applyFont="1" applyAlignment="1" applyProtection="1">
      <alignment vertical="top"/>
    </xf>
    <xf numFmtId="49" fontId="3" fillId="0" borderId="0" xfId="4" applyNumberFormat="1" applyFont="1" applyAlignment="1">
      <alignment vertical="top"/>
    </xf>
    <xf numFmtId="49" fontId="4" fillId="0" borderId="0" xfId="4" applyNumberFormat="1" applyFont="1" applyAlignment="1">
      <alignment vertical="top"/>
    </xf>
    <xf numFmtId="49" fontId="5" fillId="0" borderId="0" xfId="4" applyNumberFormat="1" applyFont="1" applyAlignment="1">
      <alignment vertical="top"/>
    </xf>
    <xf numFmtId="49" fontId="6" fillId="0" borderId="0" xfId="4" applyNumberFormat="1" applyFont="1" applyAlignment="1">
      <alignment horizontal="left"/>
    </xf>
    <xf numFmtId="49" fontId="7" fillId="0" borderId="0" xfId="4" applyNumberFormat="1" applyFont="1" applyAlignment="1">
      <alignment horizontal="left"/>
    </xf>
    <xf numFmtId="0" fontId="4" fillId="0" borderId="0" xfId="4" applyFont="1" applyAlignment="1">
      <alignment vertical="top"/>
    </xf>
    <xf numFmtId="49" fontId="8" fillId="0" borderId="0" xfId="4" applyNumberFormat="1" applyFont="1" applyAlignment="1">
      <alignment horizontal="left"/>
    </xf>
    <xf numFmtId="49" fontId="8" fillId="0" borderId="0" xfId="4" applyNumberFormat="1" applyFont="1"/>
    <xf numFmtId="49" fontId="1" fillId="0" borderId="0" xfId="4" applyNumberFormat="1" applyFont="1"/>
    <xf numFmtId="49" fontId="9" fillId="0" borderId="0" xfId="4" applyNumberFormat="1" applyFont="1"/>
    <xf numFmtId="0" fontId="1" fillId="0" borderId="0" xfId="4" applyFont="1"/>
    <xf numFmtId="49" fontId="10" fillId="2" borderId="0" xfId="4" applyNumberFormat="1" applyFont="1" applyFill="1" applyAlignment="1">
      <alignment vertical="center"/>
    </xf>
    <xf numFmtId="49" fontId="11" fillId="2" borderId="0" xfId="4" applyNumberFormat="1" applyFont="1" applyFill="1" applyAlignment="1">
      <alignment vertical="center"/>
    </xf>
    <xf numFmtId="49" fontId="10" fillId="2" borderId="0" xfId="4" applyNumberFormat="1" applyFont="1" applyFill="1" applyAlignment="1">
      <alignment horizontal="left" vertical="center"/>
    </xf>
    <xf numFmtId="49" fontId="12" fillId="2" borderId="0" xfId="4" applyNumberFormat="1" applyFont="1" applyFill="1" applyAlignment="1">
      <alignment horizontal="right" vertical="center"/>
    </xf>
    <xf numFmtId="0" fontId="13" fillId="0" borderId="0" xfId="4" applyFont="1" applyAlignment="1">
      <alignment vertical="center"/>
    </xf>
    <xf numFmtId="49" fontId="14" fillId="0" borderId="1" xfId="4" applyNumberFormat="1" applyFont="1" applyBorder="1" applyAlignment="1">
      <alignment vertical="center"/>
    </xf>
    <xf numFmtId="49" fontId="1" fillId="0" borderId="1" xfId="4" applyNumberFormat="1" applyFont="1" applyBorder="1" applyAlignment="1">
      <alignment vertical="center"/>
    </xf>
    <xf numFmtId="49" fontId="15" fillId="0" borderId="1" xfId="4" applyNumberFormat="1" applyFont="1" applyBorder="1" applyAlignment="1">
      <alignment vertical="center"/>
    </xf>
    <xf numFmtId="0" fontId="16" fillId="0" borderId="1" xfId="4" applyFont="1" applyBorder="1" applyAlignment="1">
      <alignment horizontal="left" vertical="center"/>
    </xf>
    <xf numFmtId="49" fontId="16" fillId="0" borderId="1" xfId="4" applyNumberFormat="1" applyFont="1" applyBorder="1" applyAlignment="1">
      <alignment horizontal="right" vertical="center"/>
    </xf>
    <xf numFmtId="0" fontId="14" fillId="0" borderId="0" xfId="4" applyFont="1" applyAlignment="1">
      <alignment vertical="center"/>
    </xf>
    <xf numFmtId="49" fontId="17" fillId="2" borderId="0" xfId="4" applyNumberFormat="1" applyFont="1" applyFill="1" applyAlignment="1">
      <alignment horizontal="right" vertical="center"/>
    </xf>
    <xf numFmtId="49" fontId="17" fillId="2" borderId="0" xfId="4" applyNumberFormat="1" applyFont="1" applyFill="1" applyAlignment="1">
      <alignment horizontal="center" vertical="center"/>
    </xf>
    <xf numFmtId="49" fontId="17" fillId="2" borderId="0" xfId="4" applyNumberFormat="1" applyFont="1" applyFill="1" applyAlignment="1">
      <alignment horizontal="left" vertical="center"/>
    </xf>
    <xf numFmtId="49" fontId="18" fillId="2" borderId="0" xfId="4" applyNumberFormat="1" applyFont="1" applyFill="1" applyAlignment="1">
      <alignment horizontal="center" vertical="center"/>
    </xf>
    <xf numFmtId="49" fontId="18" fillId="2" borderId="0" xfId="4" applyNumberFormat="1" applyFont="1" applyFill="1" applyAlignment="1">
      <alignment vertical="center"/>
    </xf>
    <xf numFmtId="49" fontId="13" fillId="2" borderId="0" xfId="4" applyNumberFormat="1" applyFont="1" applyFill="1" applyAlignment="1">
      <alignment horizontal="right" vertical="center"/>
    </xf>
    <xf numFmtId="49" fontId="13" fillId="0" borderId="0" xfId="4" applyNumberFormat="1" applyFont="1" applyAlignment="1">
      <alignment horizontal="center" vertical="center"/>
    </xf>
    <xf numFmtId="0" fontId="13" fillId="0" borderId="0" xfId="4" applyFont="1" applyAlignment="1">
      <alignment horizontal="center" vertical="center"/>
    </xf>
    <xf numFmtId="49" fontId="13" fillId="0" borderId="0" xfId="4" applyNumberFormat="1" applyFont="1" applyAlignment="1">
      <alignment horizontal="left" vertical="center"/>
    </xf>
    <xf numFmtId="49" fontId="1" fillId="0" borderId="0" xfId="4" applyNumberFormat="1" applyFont="1" applyAlignment="1">
      <alignment vertical="center"/>
    </xf>
    <xf numFmtId="49" fontId="19" fillId="0" borderId="0" xfId="4" applyNumberFormat="1" applyFont="1" applyAlignment="1">
      <alignment horizontal="center" vertical="center"/>
    </xf>
    <xf numFmtId="49" fontId="19" fillId="0" borderId="0" xfId="4" applyNumberFormat="1" applyFont="1" applyAlignment="1">
      <alignment vertical="center"/>
    </xf>
    <xf numFmtId="49" fontId="20" fillId="2" borderId="0" xfId="4" applyNumberFormat="1" applyFont="1" applyFill="1" applyAlignment="1">
      <alignment horizontal="center" vertical="center"/>
    </xf>
    <xf numFmtId="0" fontId="21" fillId="0" borderId="2" xfId="4" applyFont="1" applyBorder="1" applyAlignment="1">
      <alignment vertical="center"/>
    </xf>
    <xf numFmtId="0" fontId="22" fillId="3" borderId="2" xfId="4" applyFont="1" applyFill="1" applyBorder="1" applyAlignment="1">
      <alignment horizontal="center" vertical="center"/>
    </xf>
    <xf numFmtId="0" fontId="20" fillId="0" borderId="2" xfId="4" applyFont="1" applyBorder="1" applyAlignment="1">
      <alignment vertical="center"/>
    </xf>
    <xf numFmtId="0" fontId="23" fillId="0" borderId="2" xfId="4" applyFont="1" applyBorder="1" applyAlignment="1">
      <alignment horizontal="center" vertical="center"/>
    </xf>
    <xf numFmtId="0" fontId="23" fillId="0" borderId="0" xfId="4" applyFont="1" applyAlignment="1">
      <alignment vertical="center"/>
    </xf>
    <xf numFmtId="0" fontId="21" fillId="4" borderId="0" xfId="4" applyFont="1" applyFill="1" applyAlignment="1">
      <alignment vertical="center"/>
    </xf>
    <xf numFmtId="0" fontId="24" fillId="4" borderId="0" xfId="4" applyFont="1" applyFill="1" applyAlignment="1">
      <alignment vertical="center"/>
    </xf>
    <xf numFmtId="49" fontId="21" fillId="4" borderId="0" xfId="4" applyNumberFormat="1" applyFont="1" applyFill="1" applyAlignment="1">
      <alignment vertical="center"/>
    </xf>
    <xf numFmtId="49" fontId="24" fillId="4" borderId="0" xfId="4" applyNumberFormat="1" applyFont="1" applyFill="1" applyAlignment="1">
      <alignment vertical="center"/>
    </xf>
    <xf numFmtId="0" fontId="1" fillId="4" borderId="0" xfId="4" applyFont="1" applyFill="1" applyAlignment="1">
      <alignment vertical="center"/>
    </xf>
    <xf numFmtId="0" fontId="1" fillId="0" borderId="0" xfId="4" applyFont="1" applyAlignment="1">
      <alignment vertical="center"/>
    </xf>
    <xf numFmtId="0" fontId="1" fillId="0" borderId="3" xfId="4" applyFont="1" applyBorder="1" applyAlignment="1">
      <alignment vertical="center"/>
    </xf>
    <xf numFmtId="49" fontId="21" fillId="2" borderId="0" xfId="4" applyNumberFormat="1" applyFont="1" applyFill="1" applyAlignment="1">
      <alignment horizontal="center" vertical="center"/>
    </xf>
    <xf numFmtId="0" fontId="21" fillId="0" borderId="0" xfId="4" applyFont="1" applyAlignment="1">
      <alignment horizontal="center" vertical="center"/>
    </xf>
    <xf numFmtId="0" fontId="25" fillId="0" borderId="0" xfId="4" applyFont="1" applyAlignment="1">
      <alignment vertical="center"/>
    </xf>
    <xf numFmtId="0" fontId="18" fillId="0" borderId="0" xfId="4" applyFont="1" applyAlignment="1">
      <alignment horizontal="right" vertical="center"/>
    </xf>
    <xf numFmtId="0" fontId="26" fillId="5" borderId="4" xfId="4" applyFont="1" applyFill="1" applyBorder="1" applyAlignment="1">
      <alignment horizontal="right" vertical="center"/>
    </xf>
    <xf numFmtId="0" fontId="23" fillId="0" borderId="2" xfId="4" applyFont="1" applyBorder="1" applyAlignment="1">
      <alignment vertical="center"/>
    </xf>
    <xf numFmtId="0" fontId="1" fillId="0" borderId="5" xfId="4" applyFont="1" applyBorder="1" applyAlignment="1">
      <alignment vertical="center"/>
    </xf>
    <xf numFmtId="0" fontId="23" fillId="0" borderId="6" xfId="4" applyFont="1" applyBorder="1" applyAlignment="1">
      <alignment horizontal="center" vertical="center"/>
    </xf>
    <xf numFmtId="0" fontId="23" fillId="0" borderId="7" xfId="4" applyFont="1" applyBorder="1" applyAlignment="1">
      <alignment horizontal="left" vertical="center"/>
    </xf>
    <xf numFmtId="0" fontId="22" fillId="0" borderId="0" xfId="4" applyFont="1" applyAlignment="1">
      <alignment horizontal="center" vertical="center"/>
    </xf>
    <xf numFmtId="0" fontId="23" fillId="0" borderId="0" xfId="4" applyFont="1" applyAlignment="1">
      <alignment horizontal="center" vertical="center"/>
    </xf>
    <xf numFmtId="0" fontId="26" fillId="5" borderId="7" xfId="4" applyFont="1" applyFill="1" applyBorder="1" applyAlignment="1">
      <alignment horizontal="right" vertical="center"/>
    </xf>
    <xf numFmtId="49" fontId="23" fillId="0" borderId="2" xfId="4" applyNumberFormat="1" applyFont="1" applyBorder="1" applyAlignment="1">
      <alignment vertical="center"/>
    </xf>
    <xf numFmtId="49" fontId="23" fillId="0" borderId="0" xfId="4" applyNumberFormat="1" applyFont="1" applyAlignment="1">
      <alignment vertical="center"/>
    </xf>
    <xf numFmtId="0" fontId="23" fillId="0" borderId="7" xfId="4" applyFont="1" applyBorder="1" applyAlignment="1">
      <alignment vertical="center"/>
    </xf>
    <xf numFmtId="49" fontId="23" fillId="0" borderId="7" xfId="4" applyNumberFormat="1" applyFont="1" applyBorder="1" applyAlignment="1">
      <alignment vertical="center"/>
    </xf>
    <xf numFmtId="0" fontId="23" fillId="0" borderId="6" xfId="4" applyFont="1" applyBorder="1" applyAlignment="1">
      <alignment vertical="center"/>
    </xf>
    <xf numFmtId="0" fontId="27" fillId="0" borderId="6" xfId="4" applyFont="1" applyBorder="1" applyAlignment="1">
      <alignment horizontal="center" vertical="center"/>
    </xf>
    <xf numFmtId="0" fontId="27" fillId="0" borderId="0" xfId="4" applyFont="1" applyAlignment="1">
      <alignment vertical="center"/>
    </xf>
    <xf numFmtId="0" fontId="27" fillId="0" borderId="2" xfId="4" applyFont="1" applyBorder="1" applyAlignment="1">
      <alignment horizontal="center" vertical="center"/>
    </xf>
    <xf numFmtId="0" fontId="24" fillId="4" borderId="7" xfId="4" applyFont="1" applyFill="1" applyBorder="1" applyAlignment="1">
      <alignment vertical="center"/>
    </xf>
    <xf numFmtId="0" fontId="1" fillId="0" borderId="8" xfId="4" applyFont="1" applyBorder="1" applyAlignment="1">
      <alignment vertical="center"/>
    </xf>
    <xf numFmtId="49" fontId="23" fillId="0" borderId="6" xfId="4" applyNumberFormat="1" applyFont="1" applyBorder="1" applyAlignment="1">
      <alignment vertical="center"/>
    </xf>
    <xf numFmtId="0" fontId="28" fillId="0" borderId="0" xfId="4" applyFont="1" applyAlignment="1">
      <alignment vertical="center"/>
    </xf>
    <xf numFmtId="0" fontId="24" fillId="4" borderId="2" xfId="4" applyFont="1" applyFill="1" applyBorder="1" applyAlignment="1">
      <alignment vertical="center"/>
    </xf>
    <xf numFmtId="0" fontId="24" fillId="4" borderId="6" xfId="4" applyFont="1" applyFill="1" applyBorder="1" applyAlignment="1">
      <alignment vertical="center"/>
    </xf>
    <xf numFmtId="0" fontId="29" fillId="4" borderId="0" xfId="4" applyFont="1" applyFill="1" applyAlignment="1">
      <alignment horizontal="right" vertical="center"/>
    </xf>
    <xf numFmtId="0" fontId="30" fillId="0" borderId="0" xfId="4" applyFont="1" applyAlignment="1">
      <alignment vertical="center"/>
    </xf>
    <xf numFmtId="0" fontId="23" fillId="0" borderId="6" xfId="4" applyFont="1" applyBorder="1" applyAlignment="1">
      <alignment horizontal="right" vertical="center"/>
    </xf>
    <xf numFmtId="0" fontId="26" fillId="5" borderId="0" xfId="4" applyFont="1" applyFill="1" applyAlignment="1">
      <alignment horizontal="right" vertical="center"/>
    </xf>
    <xf numFmtId="49" fontId="1" fillId="4" borderId="0" xfId="4" applyNumberFormat="1" applyFont="1" applyFill="1" applyAlignment="1">
      <alignment vertical="center"/>
    </xf>
    <xf numFmtId="49" fontId="31" fillId="4" borderId="0" xfId="4" applyNumberFormat="1" applyFont="1" applyFill="1" applyAlignment="1">
      <alignment horizontal="center" vertical="center"/>
    </xf>
    <xf numFmtId="49" fontId="32" fillId="0" borderId="0" xfId="4" applyNumberFormat="1" applyFont="1" applyAlignment="1">
      <alignment vertical="center"/>
    </xf>
    <xf numFmtId="49" fontId="33" fillId="0" borderId="0" xfId="4" applyNumberFormat="1" applyFont="1" applyAlignment="1">
      <alignment horizontal="center" vertical="center"/>
    </xf>
    <xf numFmtId="49" fontId="32" fillId="4" borderId="0" xfId="4" applyNumberFormat="1" applyFont="1" applyFill="1" applyAlignment="1">
      <alignment vertical="center"/>
    </xf>
    <xf numFmtId="49" fontId="33" fillId="4" borderId="0" xfId="4" applyNumberFormat="1" applyFont="1" applyFill="1" applyAlignment="1">
      <alignment vertical="center"/>
    </xf>
    <xf numFmtId="0" fontId="1" fillId="4" borderId="0" xfId="4" applyFill="1" applyAlignment="1">
      <alignment vertical="center"/>
    </xf>
    <xf numFmtId="0" fontId="1" fillId="0" borderId="0" xfId="4" applyAlignment="1">
      <alignment vertical="center"/>
    </xf>
    <xf numFmtId="0" fontId="10" fillId="2" borderId="9" xfId="4" applyFont="1" applyFill="1" applyBorder="1" applyAlignment="1">
      <alignment vertical="center"/>
    </xf>
    <xf numFmtId="0" fontId="10" fillId="2" borderId="10" xfId="4" applyFont="1" applyFill="1" applyBorder="1" applyAlignment="1">
      <alignment vertical="center"/>
    </xf>
    <xf numFmtId="0" fontId="10" fillId="2" borderId="11" xfId="4" applyFont="1" applyFill="1" applyBorder="1" applyAlignment="1">
      <alignment vertical="center"/>
    </xf>
    <xf numFmtId="49" fontId="12" fillId="2" borderId="10" xfId="4" applyNumberFormat="1" applyFont="1" applyFill="1" applyBorder="1" applyAlignment="1">
      <alignment horizontal="center" vertical="center"/>
    </xf>
    <xf numFmtId="49" fontId="12" fillId="2" borderId="10" xfId="4" applyNumberFormat="1" applyFont="1" applyFill="1" applyBorder="1" applyAlignment="1">
      <alignment vertical="center"/>
    </xf>
    <xf numFmtId="49" fontId="12" fillId="2" borderId="10" xfId="4" applyNumberFormat="1" applyFont="1" applyFill="1" applyBorder="1" applyAlignment="1">
      <alignment horizontal="centerContinuous" vertical="center"/>
    </xf>
    <xf numFmtId="49" fontId="12" fillId="2" borderId="12" xfId="4" applyNumberFormat="1" applyFont="1" applyFill="1" applyBorder="1" applyAlignment="1">
      <alignment horizontal="centerContinuous" vertical="center"/>
    </xf>
    <xf numFmtId="49" fontId="11" fillId="2" borderId="10" xfId="4" applyNumberFormat="1" applyFont="1" applyFill="1" applyBorder="1" applyAlignment="1">
      <alignment vertical="center"/>
    </xf>
    <xf numFmtId="49" fontId="11" fillId="2" borderId="12" xfId="4" applyNumberFormat="1" applyFont="1" applyFill="1" applyBorder="1" applyAlignment="1">
      <alignment vertical="center"/>
    </xf>
    <xf numFmtId="49" fontId="10" fillId="2" borderId="10" xfId="4" applyNumberFormat="1" applyFont="1" applyFill="1" applyBorder="1" applyAlignment="1">
      <alignment horizontal="left" vertical="center"/>
    </xf>
    <xf numFmtId="49" fontId="10" fillId="0" borderId="10" xfId="4" applyNumberFormat="1" applyFont="1" applyBorder="1" applyAlignment="1">
      <alignment horizontal="left" vertical="center"/>
    </xf>
    <xf numFmtId="49" fontId="11" fillId="4" borderId="12" xfId="4" applyNumberFormat="1" applyFont="1" applyFill="1" applyBorder="1" applyAlignment="1">
      <alignment vertical="center"/>
    </xf>
    <xf numFmtId="0" fontId="17" fillId="0" borderId="0" xfId="4" applyFont="1" applyAlignment="1">
      <alignment vertical="center"/>
    </xf>
    <xf numFmtId="49" fontId="17" fillId="0" borderId="13" xfId="4" applyNumberFormat="1" applyFont="1" applyBorder="1" applyAlignment="1">
      <alignment vertical="center"/>
    </xf>
    <xf numFmtId="49" fontId="17" fillId="0" borderId="0" xfId="4" applyNumberFormat="1" applyFont="1" applyAlignment="1">
      <alignment vertical="center"/>
    </xf>
    <xf numFmtId="49" fontId="17" fillId="0" borderId="7" xfId="4" applyNumberFormat="1" applyFont="1" applyBorder="1" applyAlignment="1">
      <alignment horizontal="right" vertical="center"/>
    </xf>
    <xf numFmtId="49" fontId="17" fillId="0" borderId="0" xfId="4" applyNumberFormat="1" applyFont="1" applyAlignment="1">
      <alignment horizontal="center" vertical="center"/>
    </xf>
    <xf numFmtId="0" fontId="17" fillId="4" borderId="0" xfId="4" applyFont="1" applyFill="1" applyAlignment="1">
      <alignment vertical="center"/>
    </xf>
    <xf numFmtId="49" fontId="17" fillId="4" borderId="0" xfId="4" applyNumberFormat="1" applyFont="1" applyFill="1" applyAlignment="1">
      <alignment horizontal="center" vertical="center"/>
    </xf>
    <xf numFmtId="49" fontId="17" fillId="4" borderId="7" xfId="4" applyNumberFormat="1" applyFont="1" applyFill="1" applyBorder="1" applyAlignment="1">
      <alignment vertical="center"/>
    </xf>
    <xf numFmtId="49" fontId="34" fillId="0" borderId="0" xfId="4" applyNumberFormat="1" applyFont="1" applyAlignment="1">
      <alignment horizontal="center" vertical="center"/>
    </xf>
    <xf numFmtId="49" fontId="18" fillId="0" borderId="0" xfId="4" applyNumberFormat="1" applyFont="1" applyAlignment="1">
      <alignment vertical="center"/>
    </xf>
    <xf numFmtId="49" fontId="18" fillId="0" borderId="7" xfId="4" applyNumberFormat="1" applyFont="1" applyBorder="1" applyAlignment="1">
      <alignment vertical="center"/>
    </xf>
    <xf numFmtId="49" fontId="10" fillId="2" borderId="14" xfId="4" applyNumberFormat="1" applyFont="1" applyFill="1" applyBorder="1" applyAlignment="1">
      <alignment vertical="center"/>
    </xf>
    <xf numFmtId="49" fontId="10" fillId="2" borderId="15" xfId="4" applyNumberFormat="1" applyFont="1" applyFill="1" applyBorder="1" applyAlignment="1">
      <alignment vertical="center"/>
    </xf>
    <xf numFmtId="49" fontId="18" fillId="2" borderId="7" xfId="4" applyNumberFormat="1" applyFont="1" applyFill="1" applyBorder="1" applyAlignment="1">
      <alignment vertical="center"/>
    </xf>
    <xf numFmtId="0" fontId="10" fillId="0" borderId="2" xfId="4" applyFont="1" applyBorder="1" applyAlignment="1">
      <alignment vertical="center"/>
    </xf>
    <xf numFmtId="49" fontId="18" fillId="0" borderId="2" xfId="4" applyNumberFormat="1" applyFont="1" applyBorder="1" applyAlignment="1">
      <alignment vertical="center"/>
    </xf>
    <xf numFmtId="49" fontId="17" fillId="0" borderId="2" xfId="4" applyNumberFormat="1" applyFont="1" applyBorder="1" applyAlignment="1">
      <alignment vertical="center"/>
    </xf>
    <xf numFmtId="49" fontId="18" fillId="0" borderId="6" xfId="4" applyNumberFormat="1" applyFont="1" applyBorder="1" applyAlignment="1">
      <alignment vertical="center"/>
    </xf>
    <xf numFmtId="49" fontId="17" fillId="0" borderId="16" xfId="4" applyNumberFormat="1" applyFont="1" applyBorder="1" applyAlignment="1">
      <alignment vertical="center"/>
    </xf>
    <xf numFmtId="49" fontId="17" fillId="0" borderId="6" xfId="4" applyNumberFormat="1" applyFont="1" applyBorder="1" applyAlignment="1">
      <alignment horizontal="right" vertical="center"/>
    </xf>
    <xf numFmtId="0" fontId="17" fillId="2" borderId="13" xfId="4" applyFont="1" applyFill="1" applyBorder="1" applyAlignment="1">
      <alignment vertical="center"/>
    </xf>
    <xf numFmtId="49" fontId="17" fillId="2" borderId="7" xfId="4" applyNumberFormat="1" applyFont="1" applyFill="1" applyBorder="1" applyAlignment="1">
      <alignment horizontal="right" vertical="center"/>
    </xf>
    <xf numFmtId="49" fontId="10" fillId="0" borderId="0" xfId="4" applyNumberFormat="1" applyFont="1" applyAlignment="1">
      <alignment vertical="center"/>
    </xf>
    <xf numFmtId="0" fontId="10" fillId="2" borderId="16" xfId="4" applyFont="1" applyFill="1" applyBorder="1" applyAlignment="1">
      <alignment vertical="center"/>
    </xf>
    <xf numFmtId="0" fontId="10" fillId="2" borderId="2" xfId="4" applyFont="1" applyFill="1" applyBorder="1" applyAlignment="1">
      <alignment vertical="center"/>
    </xf>
    <xf numFmtId="0" fontId="10" fillId="2" borderId="17" xfId="4" applyFont="1" applyFill="1" applyBorder="1" applyAlignment="1">
      <alignment vertical="center"/>
    </xf>
    <xf numFmtId="49" fontId="10" fillId="0" borderId="2" xfId="4" applyNumberFormat="1" applyFont="1" applyBorder="1" applyAlignment="1">
      <alignment vertical="center"/>
    </xf>
    <xf numFmtId="49" fontId="10" fillId="0" borderId="7" xfId="4" applyNumberFormat="1" applyFont="1" applyBorder="1" applyAlignment="1">
      <alignment horizontal="left" vertical="center"/>
    </xf>
    <xf numFmtId="0" fontId="10" fillId="0" borderId="7" xfId="4" applyFont="1" applyBorder="1" applyAlignment="1">
      <alignment horizontal="left" vertical="center"/>
    </xf>
    <xf numFmtId="0" fontId="10" fillId="0" borderId="6" xfId="4" applyFont="1" applyBorder="1" applyAlignment="1">
      <alignment horizontal="left" vertical="center"/>
    </xf>
    <xf numFmtId="49" fontId="17" fillId="0" borderId="2" xfId="4" applyNumberFormat="1" applyFont="1" applyBorder="1" applyAlignment="1">
      <alignment horizontal="center" vertical="center"/>
    </xf>
    <xf numFmtId="0" fontId="17" fillId="4" borderId="2" xfId="4" applyFont="1" applyFill="1" applyBorder="1" applyAlignment="1">
      <alignment vertical="center"/>
    </xf>
    <xf numFmtId="49" fontId="17" fillId="4" borderId="2" xfId="4" applyNumberFormat="1" applyFont="1" applyFill="1" applyBorder="1" applyAlignment="1">
      <alignment horizontal="center" vertical="center"/>
    </xf>
    <xf numFmtId="49" fontId="17" fillId="4" borderId="6" xfId="4" applyNumberFormat="1" applyFont="1" applyFill="1" applyBorder="1" applyAlignment="1">
      <alignment vertical="center"/>
    </xf>
    <xf numFmtId="49" fontId="34" fillId="0" borderId="2" xfId="4" applyNumberFormat="1" applyFont="1" applyBorder="1" applyAlignment="1">
      <alignment horizontal="center" vertical="center"/>
    </xf>
    <xf numFmtId="0" fontId="26" fillId="5" borderId="6" xfId="4" applyFont="1" applyFill="1" applyBorder="1" applyAlignment="1">
      <alignment horizontal="right" vertical="center"/>
    </xf>
    <xf numFmtId="0" fontId="1" fillId="0" borderId="0" xfId="4"/>
    <xf numFmtId="0" fontId="18" fillId="0" borderId="0" xfId="4" applyFont="1"/>
    <xf numFmtId="0" fontId="9" fillId="0" borderId="0" xfId="4" applyFont="1"/>
    <xf numFmtId="49" fontId="21" fillId="0" borderId="0" xfId="4" applyNumberFormat="1" applyFont="1" applyAlignment="1">
      <alignment horizontal="center" vertical="center"/>
    </xf>
    <xf numFmtId="49" fontId="20" fillId="0" borderId="0" xfId="4" applyNumberFormat="1" applyFont="1" applyAlignment="1">
      <alignment horizontal="center" vertical="center"/>
    </xf>
    <xf numFmtId="0" fontId="21" fillId="0" borderId="0" xfId="4" applyFont="1" applyAlignment="1">
      <alignment vertical="center"/>
    </xf>
    <xf numFmtId="49" fontId="21" fillId="0" borderId="0" xfId="4" applyNumberFormat="1" applyFont="1" applyAlignment="1">
      <alignment vertical="center"/>
    </xf>
    <xf numFmtId="0" fontId="17" fillId="0" borderId="0" xfId="4" applyFont="1" applyAlignment="1">
      <alignment horizontal="right" vertical="center"/>
    </xf>
    <xf numFmtId="0" fontId="21" fillId="0" borderId="0" xfId="4" applyFont="1" applyAlignment="1">
      <alignment horizontal="left" vertical="center"/>
    </xf>
    <xf numFmtId="0" fontId="0" fillId="0" borderId="7" xfId="0" applyBorder="1"/>
    <xf numFmtId="0" fontId="0" fillId="0" borderId="0" xfId="0" applyAlignment="1">
      <alignment horizontal="right"/>
    </xf>
    <xf numFmtId="49" fontId="49" fillId="0" borderId="16" xfId="2" applyNumberFormat="1" applyFont="1" applyBorder="1" applyAlignment="1">
      <alignment horizontal="center"/>
    </xf>
    <xf numFmtId="49" fontId="38" fillId="0" borderId="32" xfId="2" applyNumberFormat="1" applyFont="1" applyBorder="1" applyAlignment="1">
      <alignment horizontal="center"/>
    </xf>
    <xf numFmtId="49" fontId="39" fillId="0" borderId="16" xfId="2" applyNumberFormat="1" applyFont="1" applyFill="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49" fontId="49" fillId="0" borderId="29" xfId="2" applyNumberFormat="1" applyFont="1" applyFill="1" applyBorder="1" applyAlignment="1">
      <alignment horizontal="center"/>
    </xf>
    <xf numFmtId="49" fontId="49" fillId="0" borderId="8" xfId="2" applyNumberFormat="1" applyFont="1" applyFill="1" applyBorder="1" applyAlignment="1">
      <alignment horizontal="center"/>
    </xf>
    <xf numFmtId="0" fontId="0" fillId="9" borderId="31" xfId="0" applyFill="1" applyBorder="1"/>
    <xf numFmtId="49" fontId="38" fillId="0" borderId="0" xfId="2" applyNumberFormat="1" applyFont="1" applyBorder="1" applyAlignment="1">
      <alignment horizontal="center"/>
    </xf>
    <xf numFmtId="0" fontId="0" fillId="0" borderId="2" xfId="0" applyBorder="1"/>
    <xf numFmtId="0" fontId="0" fillId="0" borderId="20" xfId="0" applyBorder="1"/>
    <xf numFmtId="0" fontId="0" fillId="0" borderId="1" xfId="0" applyBorder="1"/>
    <xf numFmtId="49" fontId="2" fillId="0" borderId="0" xfId="0" applyNumberFormat="1" applyFont="1" applyAlignment="1" applyProtection="1">
      <alignment vertical="top"/>
    </xf>
    <xf numFmtId="49" fontId="3" fillId="0" borderId="0" xfId="0" applyNumberFormat="1" applyFont="1" applyAlignment="1">
      <alignment vertical="top"/>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horizontal="left"/>
    </xf>
    <xf numFmtId="0" fontId="7" fillId="0" borderId="0" xfId="0" applyFont="1" applyAlignment="1">
      <alignment horizontal="left"/>
    </xf>
    <xf numFmtId="49" fontId="44" fillId="0" borderId="0" xfId="0" applyNumberFormat="1" applyFont="1" applyAlignment="1">
      <alignment horizontal="left"/>
    </xf>
    <xf numFmtId="49" fontId="8" fillId="0" borderId="0" xfId="0" applyNumberFormat="1" applyFont="1" applyAlignment="1">
      <alignment horizontal="left"/>
    </xf>
    <xf numFmtId="49" fontId="8" fillId="0" borderId="0" xfId="0" applyNumberFormat="1" applyFont="1"/>
    <xf numFmtId="0" fontId="1" fillId="0" borderId="0" xfId="0" applyFont="1"/>
    <xf numFmtId="0" fontId="9" fillId="0" borderId="0" xfId="0" applyFont="1"/>
    <xf numFmtId="0" fontId="10" fillId="2" borderId="0" xfId="0" applyFont="1" applyFill="1" applyAlignment="1">
      <alignment vertical="center"/>
    </xf>
    <xf numFmtId="0" fontId="11" fillId="2" borderId="0" xfId="0" applyFont="1" applyFill="1" applyAlignment="1">
      <alignment vertical="center"/>
    </xf>
    <xf numFmtId="49" fontId="10" fillId="2" borderId="0" xfId="0" applyNumberFormat="1" applyFont="1" applyFill="1" applyAlignment="1">
      <alignment horizontal="left" vertical="center"/>
    </xf>
    <xf numFmtId="49" fontId="11" fillId="2" borderId="0" xfId="0" applyNumberFormat="1" applyFont="1" applyFill="1" applyAlignment="1">
      <alignment vertical="center"/>
    </xf>
    <xf numFmtId="49" fontId="10" fillId="2" borderId="0" xfId="0" applyNumberFormat="1" applyFont="1" applyFill="1" applyAlignment="1">
      <alignment horizontal="right" vertical="center"/>
    </xf>
    <xf numFmtId="0" fontId="12" fillId="2" borderId="0" xfId="0" applyFont="1" applyFill="1" applyAlignment="1">
      <alignment horizontal="right" vertical="center"/>
    </xf>
    <xf numFmtId="0" fontId="13" fillId="0" borderId="0" xfId="0" applyFont="1" applyAlignment="1">
      <alignment vertical="center"/>
    </xf>
    <xf numFmtId="0" fontId="14" fillId="0" borderId="1" xfId="0" applyFont="1" applyBorder="1" applyAlignment="1">
      <alignment vertical="center"/>
    </xf>
    <xf numFmtId="49" fontId="14" fillId="0" borderId="1" xfId="0" applyNumberFormat="1" applyFont="1" applyBorder="1" applyAlignment="1">
      <alignment vertical="center"/>
    </xf>
    <xf numFmtId="0" fontId="0" fillId="0" borderId="1" xfId="0" applyFont="1" applyBorder="1" applyAlignment="1">
      <alignment vertical="center"/>
    </xf>
    <xf numFmtId="0" fontId="15" fillId="0" borderId="1" xfId="0" applyFont="1" applyBorder="1" applyAlignment="1">
      <alignment vertical="center"/>
    </xf>
    <xf numFmtId="49" fontId="15" fillId="0" borderId="1" xfId="0" applyNumberFormat="1" applyFont="1" applyBorder="1" applyAlignment="1">
      <alignment vertical="center"/>
    </xf>
    <xf numFmtId="0" fontId="16" fillId="0" borderId="1" xfId="0" applyFont="1" applyBorder="1" applyAlignment="1">
      <alignment horizontal="right" vertical="center"/>
    </xf>
    <xf numFmtId="49" fontId="16" fillId="0" borderId="1" xfId="0" applyNumberFormat="1" applyFont="1" applyBorder="1" applyAlignment="1">
      <alignment horizontal="right" vertical="center"/>
    </xf>
    <xf numFmtId="0" fontId="14" fillId="0" borderId="0" xfId="0" applyFont="1" applyAlignment="1">
      <alignment vertical="center"/>
    </xf>
    <xf numFmtId="0" fontId="17" fillId="2" borderId="0" xfId="0" applyFont="1" applyFill="1" applyAlignment="1">
      <alignment horizontal="right" vertical="center"/>
    </xf>
    <xf numFmtId="0" fontId="17" fillId="2" borderId="0" xfId="0" applyFont="1" applyFill="1" applyAlignment="1">
      <alignment horizontal="center" vertical="center"/>
    </xf>
    <xf numFmtId="0" fontId="17"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vertical="center"/>
    </xf>
    <xf numFmtId="0" fontId="13" fillId="2" borderId="0" xfId="0" applyFont="1" applyFill="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2" borderId="0" xfId="0" applyFont="1" applyFill="1" applyAlignment="1">
      <alignment horizontal="center" vertical="center"/>
    </xf>
    <xf numFmtId="0" fontId="36" fillId="0" borderId="2" xfId="0" applyFont="1" applyBorder="1" applyAlignment="1">
      <alignment vertical="center"/>
    </xf>
    <xf numFmtId="0" fontId="21" fillId="0" borderId="2" xfId="0" applyFont="1" applyBorder="1" applyAlignment="1">
      <alignment vertical="center"/>
    </xf>
    <xf numFmtId="0" fontId="22" fillId="3" borderId="2" xfId="0" applyFont="1" applyFill="1" applyBorder="1" applyAlignment="1">
      <alignment horizontal="center" vertical="center"/>
    </xf>
    <xf numFmtId="0" fontId="20" fillId="0" borderId="2" xfId="0" applyFont="1" applyBorder="1" applyAlignment="1">
      <alignment vertical="center"/>
    </xf>
    <xf numFmtId="0" fontId="7" fillId="0" borderId="2" xfId="0" applyFont="1" applyBorder="1" applyAlignment="1">
      <alignment vertical="center"/>
    </xf>
    <xf numFmtId="0" fontId="24" fillId="0" borderId="2" xfId="0" applyFont="1" applyBorder="1" applyAlignment="1">
      <alignment horizontal="center" vertical="center"/>
    </xf>
    <xf numFmtId="0" fontId="21" fillId="0" borderId="0" xfId="0" applyFont="1" applyAlignment="1">
      <alignment vertical="center"/>
    </xf>
    <xf numFmtId="0" fontId="24" fillId="0" borderId="0" xfId="0" applyFont="1" applyAlignment="1">
      <alignment vertical="center"/>
    </xf>
    <xf numFmtId="0" fontId="24" fillId="4" borderId="0" xfId="0" applyFont="1" applyFill="1" applyAlignment="1">
      <alignment vertical="center"/>
    </xf>
    <xf numFmtId="0" fontId="1" fillId="4" borderId="0" xfId="0" applyFont="1" applyFill="1" applyAlignment="1">
      <alignment vertical="center"/>
    </xf>
    <xf numFmtId="0" fontId="1" fillId="0" borderId="0" xfId="0" applyFont="1" applyAlignment="1">
      <alignment vertical="center"/>
    </xf>
    <xf numFmtId="0" fontId="1" fillId="0" borderId="3" xfId="0" applyFont="1" applyBorder="1" applyAlignment="1">
      <alignment vertical="center"/>
    </xf>
    <xf numFmtId="0" fontId="21"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0" fontId="30" fillId="0" borderId="6" xfId="0" applyFont="1" applyBorder="1" applyAlignment="1">
      <alignment horizontal="right" vertical="center"/>
    </xf>
    <xf numFmtId="0" fontId="20" fillId="0" borderId="0" xfId="0" applyFont="1" applyAlignment="1">
      <alignment vertical="center"/>
    </xf>
    <xf numFmtId="0" fontId="1" fillId="0" borderId="5" xfId="0" applyFont="1" applyBorder="1" applyAlignment="1">
      <alignment vertical="center"/>
    </xf>
    <xf numFmtId="0" fontId="45" fillId="0" borderId="7" xfId="0" applyFont="1" applyBorder="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18" fillId="0" borderId="0" xfId="0" applyFont="1" applyAlignment="1">
      <alignment horizontal="right" vertical="center"/>
    </xf>
    <xf numFmtId="0" fontId="26" fillId="5" borderId="7" xfId="0" applyFont="1" applyFill="1" applyBorder="1" applyAlignment="1">
      <alignment horizontal="right" vertical="center"/>
    </xf>
    <xf numFmtId="0" fontId="23" fillId="0" borderId="2" xfId="0" applyFont="1" applyBorder="1" applyAlignment="1">
      <alignment horizontal="left" vertical="center"/>
    </xf>
    <xf numFmtId="0" fontId="30" fillId="0" borderId="2" xfId="0" applyFont="1" applyBorder="1" applyAlignment="1">
      <alignment horizontal="right" vertical="center"/>
    </xf>
    <xf numFmtId="0" fontId="1" fillId="0" borderId="2" xfId="0" applyFont="1" applyBorder="1" applyAlignment="1">
      <alignment vertical="center"/>
    </xf>
    <xf numFmtId="0" fontId="24" fillId="0" borderId="6" xfId="0" applyFont="1" applyBorder="1" applyAlignment="1">
      <alignment horizontal="center" vertical="center"/>
    </xf>
    <xf numFmtId="0" fontId="24" fillId="0" borderId="7" xfId="0" applyFont="1" applyBorder="1" applyAlignment="1">
      <alignment vertical="center"/>
    </xf>
    <xf numFmtId="0" fontId="21" fillId="0" borderId="0" xfId="0" applyFont="1" applyAlignment="1">
      <alignment horizontal="left" vertical="center"/>
    </xf>
    <xf numFmtId="0" fontId="46" fillId="0" borderId="0" xfId="0" applyFont="1" applyAlignment="1">
      <alignment vertical="center"/>
    </xf>
    <xf numFmtId="0" fontId="30" fillId="0" borderId="0" xfId="0" applyFont="1" applyAlignment="1">
      <alignment horizontal="right" vertical="center"/>
    </xf>
    <xf numFmtId="0" fontId="22" fillId="0" borderId="0" xfId="0" applyFont="1" applyAlignment="1">
      <alignment horizontal="center" vertical="center"/>
    </xf>
    <xf numFmtId="0" fontId="24" fillId="0" borderId="0" xfId="0" applyFont="1" applyAlignment="1">
      <alignment horizontal="center" vertical="center"/>
    </xf>
    <xf numFmtId="0" fontId="1" fillId="0" borderId="8" xfId="0" applyFont="1" applyBorder="1" applyAlignment="1">
      <alignment vertical="center"/>
    </xf>
    <xf numFmtId="0" fontId="24" fillId="0" borderId="7" xfId="0" applyFont="1" applyBorder="1" applyAlignment="1">
      <alignment horizontal="left" vertical="center"/>
    </xf>
    <xf numFmtId="0" fontId="30" fillId="0" borderId="7" xfId="0" applyFont="1" applyBorder="1" applyAlignment="1">
      <alignment horizontal="right" vertical="center"/>
    </xf>
    <xf numFmtId="0" fontId="24" fillId="4" borderId="0" xfId="0" applyFont="1" applyFill="1" applyAlignment="1">
      <alignment horizontal="right" vertical="center"/>
    </xf>
    <xf numFmtId="0" fontId="24" fillId="4" borderId="2" xfId="0" applyFont="1" applyFill="1" applyBorder="1" applyAlignment="1">
      <alignment horizontal="right" vertical="center"/>
    </xf>
    <xf numFmtId="0" fontId="30" fillId="4" borderId="0" xfId="0" applyFont="1" applyFill="1" applyAlignment="1">
      <alignment horizontal="right" vertical="center"/>
    </xf>
    <xf numFmtId="0" fontId="7" fillId="0" borderId="0" xfId="0" applyFont="1" applyAlignment="1">
      <alignment vertical="center"/>
    </xf>
    <xf numFmtId="0" fontId="21" fillId="4" borderId="0" xfId="0" applyFont="1" applyFill="1" applyAlignment="1">
      <alignment horizontal="center" vertical="center"/>
    </xf>
    <xf numFmtId="49"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xf numFmtId="49" fontId="21" fillId="0" borderId="0" xfId="0" applyNumberFormat="1" applyFont="1" applyAlignment="1">
      <alignment vertical="center"/>
    </xf>
    <xf numFmtId="49" fontId="0" fillId="0" borderId="0" xfId="0" applyNumberFormat="1" applyFont="1" applyAlignment="1">
      <alignment vertical="center"/>
    </xf>
    <xf numFmtId="49" fontId="24" fillId="0" borderId="0" xfId="0" applyNumberFormat="1" applyFont="1" applyAlignment="1">
      <alignment horizontal="center" vertical="center"/>
    </xf>
    <xf numFmtId="49" fontId="21" fillId="4" borderId="0" xfId="0" applyNumberFormat="1" applyFont="1" applyFill="1" applyAlignment="1">
      <alignment vertical="center"/>
    </xf>
    <xf numFmtId="49" fontId="24" fillId="4" borderId="0" xfId="0" applyNumberFormat="1" applyFont="1" applyFill="1" applyAlignment="1">
      <alignment vertical="center"/>
    </xf>
    <xf numFmtId="49" fontId="0" fillId="0" borderId="0" xfId="0" applyNumberFormat="1" applyAlignment="1">
      <alignment vertical="center"/>
    </xf>
    <xf numFmtId="49" fontId="32" fillId="4" borderId="0" xfId="0" applyNumberFormat="1" applyFont="1" applyFill="1" applyAlignment="1">
      <alignment vertical="center"/>
    </xf>
    <xf numFmtId="49" fontId="33"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10" fillId="2" borderId="9"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49" fontId="12" fillId="2" borderId="10" xfId="0" applyNumberFormat="1" applyFont="1" applyFill="1" applyBorder="1" applyAlignment="1">
      <alignment horizontal="center" vertical="center"/>
    </xf>
    <xf numFmtId="49" fontId="12" fillId="2" borderId="10" xfId="0" applyNumberFormat="1" applyFont="1" applyFill="1" applyBorder="1" applyAlignment="1">
      <alignment vertical="center"/>
    </xf>
    <xf numFmtId="49" fontId="12" fillId="2" borderId="12" xfId="0" applyNumberFormat="1" applyFont="1" applyFill="1" applyBorder="1" applyAlignment="1">
      <alignment vertical="center"/>
    </xf>
    <xf numFmtId="49" fontId="11" fillId="2" borderId="10" xfId="0" applyNumberFormat="1" applyFont="1" applyFill="1" applyBorder="1" applyAlignment="1">
      <alignment vertical="center"/>
    </xf>
    <xf numFmtId="49" fontId="11" fillId="2" borderId="12" xfId="0" applyNumberFormat="1" applyFont="1" applyFill="1" applyBorder="1" applyAlignment="1">
      <alignment vertical="center"/>
    </xf>
    <xf numFmtId="49" fontId="10" fillId="2" borderId="10" xfId="0" applyNumberFormat="1" applyFont="1" applyFill="1" applyBorder="1" applyAlignment="1">
      <alignment horizontal="left" vertical="center"/>
    </xf>
    <xf numFmtId="49" fontId="10" fillId="0" borderId="10" xfId="0" applyNumberFormat="1" applyFont="1" applyBorder="1" applyAlignment="1">
      <alignment horizontal="left" vertical="center"/>
    </xf>
    <xf numFmtId="49" fontId="11" fillId="4" borderId="12" xfId="0" applyNumberFormat="1" applyFont="1" applyFill="1" applyBorder="1" applyAlignment="1">
      <alignment vertical="center"/>
    </xf>
    <xf numFmtId="0" fontId="17" fillId="0" borderId="0" xfId="0" applyFont="1" applyAlignment="1">
      <alignment vertical="center"/>
    </xf>
    <xf numFmtId="49" fontId="17" fillId="0" borderId="13" xfId="0" applyNumberFormat="1" applyFont="1" applyBorder="1" applyAlignment="1">
      <alignment vertical="center"/>
    </xf>
    <xf numFmtId="49" fontId="17" fillId="0" borderId="0" xfId="0" applyNumberFormat="1" applyFont="1" applyAlignment="1">
      <alignment vertical="center"/>
    </xf>
    <xf numFmtId="49" fontId="17" fillId="0" borderId="7" xfId="0" applyNumberFormat="1" applyFont="1" applyBorder="1" applyAlignment="1">
      <alignment horizontal="right" vertical="center"/>
    </xf>
    <xf numFmtId="49" fontId="17" fillId="0" borderId="0" xfId="0" applyNumberFormat="1" applyFont="1" applyAlignment="1">
      <alignment horizontal="center" vertical="center"/>
    </xf>
    <xf numFmtId="0" fontId="17" fillId="4" borderId="0" xfId="0" applyFont="1" applyFill="1" applyAlignment="1">
      <alignment vertical="center"/>
    </xf>
    <xf numFmtId="49" fontId="17" fillId="4" borderId="0" xfId="0" applyNumberFormat="1" applyFont="1" applyFill="1" applyAlignment="1">
      <alignment vertical="center"/>
    </xf>
    <xf numFmtId="49" fontId="34" fillId="4" borderId="7" xfId="0" applyNumberFormat="1" applyFont="1" applyFill="1" applyBorder="1" applyAlignment="1">
      <alignment vertical="center"/>
    </xf>
    <xf numFmtId="49" fontId="34" fillId="0" borderId="0" xfId="0" applyNumberFormat="1" applyFont="1" applyAlignment="1">
      <alignment vertical="center"/>
    </xf>
    <xf numFmtId="49" fontId="18" fillId="0" borderId="0" xfId="0" applyNumberFormat="1" applyFont="1" applyAlignment="1">
      <alignment vertical="center"/>
    </xf>
    <xf numFmtId="49" fontId="18" fillId="0" borderId="7" xfId="0" applyNumberFormat="1" applyFont="1" applyBorder="1" applyAlignment="1">
      <alignment vertical="center"/>
    </xf>
    <xf numFmtId="49" fontId="10" fillId="2" borderId="14" xfId="0" applyNumberFormat="1" applyFont="1" applyFill="1" applyBorder="1" applyAlignment="1">
      <alignment vertical="center"/>
    </xf>
    <xf numFmtId="49" fontId="10" fillId="2" borderId="15" xfId="0" applyNumberFormat="1" applyFont="1" applyFill="1" applyBorder="1" applyAlignment="1">
      <alignment vertical="center"/>
    </xf>
    <xf numFmtId="49" fontId="18" fillId="2" borderId="7" xfId="0" applyNumberFormat="1" applyFont="1" applyFill="1" applyBorder="1" applyAlignment="1">
      <alignment vertical="center"/>
    </xf>
    <xf numFmtId="49" fontId="10" fillId="0" borderId="2" xfId="0" applyNumberFormat="1" applyFont="1" applyBorder="1" applyAlignment="1">
      <alignment vertical="center"/>
    </xf>
    <xf numFmtId="49" fontId="18" fillId="0" borderId="2" xfId="0" applyNumberFormat="1" applyFont="1" applyBorder="1" applyAlignment="1">
      <alignment vertical="center"/>
    </xf>
    <xf numFmtId="49" fontId="17" fillId="0" borderId="2" xfId="0" applyNumberFormat="1" applyFont="1" applyBorder="1" applyAlignment="1">
      <alignment vertical="center"/>
    </xf>
    <xf numFmtId="49" fontId="18" fillId="0" borderId="6" xfId="0" applyNumberFormat="1" applyFont="1" applyBorder="1" applyAlignment="1">
      <alignment vertical="center"/>
    </xf>
    <xf numFmtId="49" fontId="17" fillId="0" borderId="16" xfId="0" applyNumberFormat="1" applyFont="1" applyBorder="1" applyAlignment="1">
      <alignment vertical="center"/>
    </xf>
    <xf numFmtId="49" fontId="17" fillId="0" borderId="6" xfId="0" applyNumberFormat="1" applyFont="1" applyBorder="1" applyAlignment="1">
      <alignment horizontal="right" vertical="center"/>
    </xf>
    <xf numFmtId="0" fontId="17" fillId="2" borderId="13" xfId="0" applyFont="1" applyFill="1" applyBorder="1" applyAlignment="1">
      <alignment vertical="center"/>
    </xf>
    <xf numFmtId="49" fontId="17" fillId="2" borderId="0" xfId="0" applyNumberFormat="1" applyFont="1" applyFill="1" applyAlignment="1">
      <alignment horizontal="right" vertical="center"/>
    </xf>
    <xf numFmtId="49" fontId="17" fillId="2" borderId="7" xfId="0" applyNumberFormat="1" applyFont="1" applyFill="1" applyBorder="1" applyAlignment="1">
      <alignment horizontal="right" vertical="center"/>
    </xf>
    <xf numFmtId="49" fontId="10" fillId="0" borderId="0" xfId="0" applyNumberFormat="1" applyFont="1" applyAlignment="1">
      <alignment vertical="center"/>
    </xf>
    <xf numFmtId="0" fontId="10" fillId="2" borderId="16" xfId="0" applyFont="1" applyFill="1" applyBorder="1" applyAlignment="1">
      <alignment vertical="center"/>
    </xf>
    <xf numFmtId="0" fontId="10" fillId="2" borderId="2" xfId="0" applyFont="1" applyFill="1" applyBorder="1" applyAlignment="1">
      <alignment vertical="center"/>
    </xf>
    <xf numFmtId="0" fontId="10" fillId="2" borderId="17" xfId="0" applyFont="1" applyFill="1" applyBorder="1" applyAlignment="1">
      <alignment vertical="center"/>
    </xf>
    <xf numFmtId="49" fontId="10" fillId="0" borderId="7" xfId="0" applyNumberFormat="1" applyFont="1" applyBorder="1" applyAlignment="1">
      <alignment horizontal="right" vertical="center"/>
    </xf>
    <xf numFmtId="0" fontId="10" fillId="0" borderId="7" xfId="0" applyFont="1" applyBorder="1" applyAlignment="1">
      <alignment horizontal="right" vertical="center"/>
    </xf>
    <xf numFmtId="0" fontId="10" fillId="0" borderId="6" xfId="0" applyFont="1" applyBorder="1" applyAlignment="1">
      <alignment horizontal="right" vertical="center"/>
    </xf>
    <xf numFmtId="49" fontId="17" fillId="0" borderId="2" xfId="0" applyNumberFormat="1" applyFont="1" applyBorder="1" applyAlignment="1">
      <alignment horizontal="center" vertical="center"/>
    </xf>
    <xf numFmtId="0" fontId="17" fillId="4" borderId="2" xfId="0" applyFont="1" applyFill="1" applyBorder="1" applyAlignment="1">
      <alignment vertical="center"/>
    </xf>
    <xf numFmtId="49" fontId="17" fillId="4" borderId="2" xfId="0" applyNumberFormat="1" applyFont="1" applyFill="1" applyBorder="1" applyAlignment="1">
      <alignment vertical="center"/>
    </xf>
    <xf numFmtId="49" fontId="34" fillId="4" borderId="6" xfId="0" applyNumberFormat="1" applyFont="1" applyFill="1" applyBorder="1" applyAlignment="1">
      <alignment vertical="center"/>
    </xf>
    <xf numFmtId="49" fontId="34" fillId="0" borderId="2" xfId="0" applyNumberFormat="1" applyFont="1" applyBorder="1" applyAlignment="1">
      <alignment vertical="center"/>
    </xf>
    <xf numFmtId="0" fontId="47" fillId="7" borderId="6" xfId="0" applyFont="1" applyFill="1" applyBorder="1" applyAlignment="1">
      <alignment vertical="center"/>
    </xf>
    <xf numFmtId="0" fontId="18" fillId="0" borderId="0" xfId="0" applyFont="1"/>
    <xf numFmtId="49" fontId="38" fillId="0" borderId="2" xfId="2" applyNumberFormat="1" applyFont="1" applyBorder="1" applyAlignment="1">
      <alignment horizontal="center"/>
    </xf>
    <xf numFmtId="14" fontId="14" fillId="0" borderId="1" xfId="4" applyNumberFormat="1" applyFont="1" applyBorder="1" applyAlignment="1">
      <alignment horizontal="left" vertical="center"/>
    </xf>
    <xf numFmtId="14" fontId="14" fillId="0" borderId="1" xfId="0" applyNumberFormat="1" applyFont="1" applyBorder="1" applyAlignment="1">
      <alignment horizontal="left" vertical="center"/>
    </xf>
    <xf numFmtId="0" fontId="7" fillId="0" borderId="0" xfId="0" applyFont="1" applyAlignment="1">
      <alignment horizontal="center"/>
    </xf>
  </cellXfs>
  <cellStyles count="7">
    <cellStyle name="Currency" xfId="1" builtinId="4"/>
    <cellStyle name="Normal" xfId="0" builtinId="0"/>
    <cellStyle name="Normal 2" xfId="2"/>
    <cellStyle name="Normal 3" xfId="3"/>
    <cellStyle name="Normal 3 2" xfId="4"/>
    <cellStyle name="Normal 4" xfId="5"/>
    <cellStyle name="Normal 5" xfId="6"/>
  </cellStyles>
  <dxfs count="38">
    <dxf>
      <font>
        <b/>
        <i val="0"/>
        <condense val="0"/>
        <extend val="0"/>
        <color indexed="8"/>
      </font>
      <fill>
        <patternFill patternType="solid">
          <bgColor indexed="42"/>
        </patternFill>
      </fill>
    </dxf>
    <dxf>
      <font>
        <b val="0"/>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font>
    </dxf>
    <dxf>
      <font>
        <b val="0"/>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dxf>
    <dxf>
      <font>
        <b/>
        <i val="0"/>
        <condense val="0"/>
        <extend val="0"/>
        <color indexed="8"/>
      </font>
      <fill>
        <patternFill patternType="solid">
          <bgColor indexed="42"/>
        </patternFill>
      </fill>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13</xdr:col>
      <xdr:colOff>438150</xdr:colOff>
      <xdr:row>0</xdr:row>
      <xdr:rowOff>69850</xdr:rowOff>
    </xdr:from>
    <xdr:to>
      <xdr:col>15</xdr:col>
      <xdr:colOff>254000</xdr:colOff>
      <xdr:row>3</xdr:row>
      <xdr:rowOff>88900</xdr:rowOff>
    </xdr:to>
    <xdr:pic>
      <xdr:nvPicPr>
        <xdr:cNvPr id="2" name="Picture 0" descr="aita logo jpg.jpg"/>
        <xdr:cNvPicPr>
          <a:picLocks noChangeAspect="1" noChangeArrowheads="1"/>
        </xdr:cNvPicPr>
      </xdr:nvPicPr>
      <xdr:blipFill>
        <a:blip xmlns:r="http://schemas.openxmlformats.org/officeDocument/2006/relationships" r:embed="rId1" cstate="print"/>
        <a:srcRect/>
        <a:stretch>
          <a:fillRect/>
        </a:stretch>
      </xdr:blipFill>
      <xdr:spPr bwMode="auto">
        <a:xfrm>
          <a:off x="5530850" y="69850"/>
          <a:ext cx="685800" cy="546100"/>
        </a:xfrm>
        <a:prstGeom prst="rect">
          <a:avLst/>
        </a:prstGeom>
        <a:noFill/>
        <a:ln w="9525">
          <a:noFill/>
          <a:miter lim="800000"/>
          <a:headEnd/>
          <a:tailEnd/>
        </a:ln>
      </xdr:spPr>
    </xdr:pic>
    <xdr:clientData/>
  </xdr:twoCellAnchor>
  <xdr:twoCellAnchor editAs="oneCell">
    <xdr:from>
      <xdr:col>15</xdr:col>
      <xdr:colOff>247650</xdr:colOff>
      <xdr:row>0</xdr:row>
      <xdr:rowOff>44450</xdr:rowOff>
    </xdr:from>
    <xdr:to>
      <xdr:col>18</xdr:col>
      <xdr:colOff>57150</xdr:colOff>
      <xdr:row>3</xdr:row>
      <xdr:rowOff>93478</xdr:rowOff>
    </xdr:to>
    <xdr:pic>
      <xdr:nvPicPr>
        <xdr:cNvPr id="3" name="Picture 26"/>
        <xdr:cNvPicPr>
          <a:picLocks noChangeAspect="1" noChangeArrowheads="1"/>
        </xdr:cNvPicPr>
      </xdr:nvPicPr>
      <xdr:blipFill>
        <a:blip xmlns:r="http://schemas.openxmlformats.org/officeDocument/2006/relationships" r:embed="rId2" cstate="print"/>
        <a:srcRect/>
        <a:stretch>
          <a:fillRect/>
        </a:stretch>
      </xdr:blipFill>
      <xdr:spPr bwMode="auto">
        <a:xfrm>
          <a:off x="6210300" y="44450"/>
          <a:ext cx="679450" cy="57607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647700</xdr:colOff>
          <xdr:row>0</xdr:row>
          <xdr:rowOff>15240</xdr:rowOff>
        </xdr:from>
        <xdr:to>
          <xdr:col>13</xdr:col>
          <xdr:colOff>457200</xdr:colOff>
          <xdr:row>0</xdr:row>
          <xdr:rowOff>205740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IN"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632460</xdr:colOff>
          <xdr:row>0</xdr:row>
          <xdr:rowOff>220980</xdr:rowOff>
        </xdr:from>
        <xdr:to>
          <xdr:col>13</xdr:col>
          <xdr:colOff>457200</xdr:colOff>
          <xdr:row>1</xdr:row>
          <xdr:rowOff>68580</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IN"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349250</xdr:colOff>
      <xdr:row>0</xdr:row>
      <xdr:rowOff>0</xdr:rowOff>
    </xdr:from>
    <xdr:to>
      <xdr:col>15</xdr:col>
      <xdr:colOff>165100</xdr:colOff>
      <xdr:row>2</xdr:row>
      <xdr:rowOff>112233</xdr:rowOff>
    </xdr:to>
    <xdr:pic>
      <xdr:nvPicPr>
        <xdr:cNvPr id="2" name="Picture 0" descr="aita logo jpg.jpg"/>
        <xdr:cNvPicPr>
          <a:picLocks noChangeAspect="1" noChangeArrowheads="1"/>
        </xdr:cNvPicPr>
      </xdr:nvPicPr>
      <xdr:blipFill>
        <a:blip xmlns:r="http://schemas.openxmlformats.org/officeDocument/2006/relationships" r:embed="rId1" cstate="print"/>
        <a:srcRect/>
        <a:stretch>
          <a:fillRect/>
        </a:stretch>
      </xdr:blipFill>
      <xdr:spPr bwMode="auto">
        <a:xfrm>
          <a:off x="5473700" y="0"/>
          <a:ext cx="685800" cy="563083"/>
        </a:xfrm>
        <a:prstGeom prst="rect">
          <a:avLst/>
        </a:prstGeom>
        <a:noFill/>
        <a:ln w="9525">
          <a:noFill/>
          <a:miter lim="800000"/>
          <a:headEnd/>
          <a:tailEnd/>
        </a:ln>
      </xdr:spPr>
    </xdr:pic>
    <xdr:clientData/>
  </xdr:twoCellAnchor>
  <xdr:twoCellAnchor editAs="oneCell">
    <xdr:from>
      <xdr:col>15</xdr:col>
      <xdr:colOff>146050</xdr:colOff>
      <xdr:row>0</xdr:row>
      <xdr:rowOff>12700</xdr:rowOff>
    </xdr:from>
    <xdr:to>
      <xdr:col>16</xdr:col>
      <xdr:colOff>76200</xdr:colOff>
      <xdr:row>3</xdr:row>
      <xdr:rowOff>4578</xdr:rowOff>
    </xdr:to>
    <xdr:pic>
      <xdr:nvPicPr>
        <xdr:cNvPr id="3" name="Picture 26"/>
        <xdr:cNvPicPr>
          <a:picLocks noChangeAspect="1" noChangeArrowheads="1"/>
        </xdr:cNvPicPr>
      </xdr:nvPicPr>
      <xdr:blipFill>
        <a:blip xmlns:r="http://schemas.openxmlformats.org/officeDocument/2006/relationships" r:embed="rId2" cstate="print"/>
        <a:srcRect/>
        <a:stretch>
          <a:fillRect/>
        </a:stretch>
      </xdr:blipFill>
      <xdr:spPr bwMode="auto">
        <a:xfrm>
          <a:off x="6140450" y="12700"/>
          <a:ext cx="679450" cy="576078"/>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624840</xdr:colOff>
          <xdr:row>0</xdr:row>
          <xdr:rowOff>15240</xdr:rowOff>
        </xdr:from>
        <xdr:to>
          <xdr:col>13</xdr:col>
          <xdr:colOff>434340</xdr:colOff>
          <xdr:row>0</xdr:row>
          <xdr:rowOff>205740</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IN"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609600</xdr:colOff>
          <xdr:row>0</xdr:row>
          <xdr:rowOff>205740</xdr:rowOff>
        </xdr:from>
        <xdr:to>
          <xdr:col>13</xdr:col>
          <xdr:colOff>434340</xdr:colOff>
          <xdr:row>1</xdr:row>
          <xdr:rowOff>60960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IN" sz="800" b="0" i="1" u="none" strike="noStrike" baseline="0">
                  <a:solidFill>
                    <a:srgbClr val="FF0000"/>
                  </a:solidFill>
                  <a:latin typeface="Arial"/>
                  <a:cs typeface="Arial"/>
                </a:rPr>
                <a:t>HideCU</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15</xdr:col>
      <xdr:colOff>215900</xdr:colOff>
      <xdr:row>0</xdr:row>
      <xdr:rowOff>0</xdr:rowOff>
    </xdr:from>
    <xdr:to>
      <xdr:col>18</xdr:col>
      <xdr:colOff>25400</xdr:colOff>
      <xdr:row>3</xdr:row>
      <xdr:rowOff>29978</xdr:rowOff>
    </xdr:to>
    <xdr:pic>
      <xdr:nvPicPr>
        <xdr:cNvPr id="2" name="Picture 26"/>
        <xdr:cNvPicPr>
          <a:picLocks noChangeAspect="1" noChangeArrowheads="1"/>
        </xdr:cNvPicPr>
      </xdr:nvPicPr>
      <xdr:blipFill>
        <a:blip xmlns:r="http://schemas.openxmlformats.org/officeDocument/2006/relationships" r:embed="rId1" cstate="print"/>
        <a:srcRect/>
        <a:stretch>
          <a:fillRect/>
        </a:stretch>
      </xdr:blipFill>
      <xdr:spPr bwMode="auto">
        <a:xfrm>
          <a:off x="6083300" y="0"/>
          <a:ext cx="679450" cy="576078"/>
        </a:xfrm>
        <a:prstGeom prst="rect">
          <a:avLst/>
        </a:prstGeom>
        <a:noFill/>
        <a:ln w="9525">
          <a:noFill/>
          <a:miter lim="800000"/>
          <a:headEnd/>
          <a:tailEnd/>
        </a:ln>
      </xdr:spPr>
    </xdr:pic>
    <xdr:clientData/>
  </xdr:twoCellAnchor>
  <xdr:twoCellAnchor>
    <xdr:from>
      <xdr:col>13</xdr:col>
      <xdr:colOff>425450</xdr:colOff>
      <xdr:row>0</xdr:row>
      <xdr:rowOff>38100</xdr:rowOff>
    </xdr:from>
    <xdr:to>
      <xdr:col>15</xdr:col>
      <xdr:colOff>241300</xdr:colOff>
      <xdr:row>3</xdr:row>
      <xdr:rowOff>57150</xdr:rowOff>
    </xdr:to>
    <xdr:pic>
      <xdr:nvPicPr>
        <xdr:cNvPr id="3" name="Picture 0" descr="aita logo jpg.jpg"/>
        <xdr:cNvPicPr>
          <a:picLocks noChangeAspect="1" noChangeArrowheads="1"/>
        </xdr:cNvPicPr>
      </xdr:nvPicPr>
      <xdr:blipFill>
        <a:blip xmlns:r="http://schemas.openxmlformats.org/officeDocument/2006/relationships" r:embed="rId2" cstate="print"/>
        <a:srcRect/>
        <a:stretch>
          <a:fillRect/>
        </a:stretch>
      </xdr:blipFill>
      <xdr:spPr bwMode="auto">
        <a:xfrm>
          <a:off x="5422900" y="38100"/>
          <a:ext cx="685800" cy="5651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11</xdr:col>
          <xdr:colOff>647700</xdr:colOff>
          <xdr:row>0</xdr:row>
          <xdr:rowOff>15240</xdr:rowOff>
        </xdr:from>
        <xdr:to>
          <xdr:col>13</xdr:col>
          <xdr:colOff>457200</xdr:colOff>
          <xdr:row>0</xdr:row>
          <xdr:rowOff>205740</xdr:rowOff>
        </xdr:to>
        <xdr:sp macro="" textlink="">
          <xdr:nvSpPr>
            <xdr:cNvPr id="21505" name="Button 1" hidden="1">
              <a:extLst>
                <a:ext uri="{63B3BB69-23CF-44E3-9099-C40C66FF867C}">
                  <a14:compatExt spid="_x0000_s2150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IN" sz="800" b="0" i="1" u="none" strike="noStrike" baseline="0">
                  <a:solidFill>
                    <a:srgbClr val="FF0000"/>
                  </a:solidFill>
                  <a:latin typeface="Arial"/>
                  <a:cs typeface="Arial"/>
                </a:rPr>
                <a:t>Show CU</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632460</xdr:colOff>
          <xdr:row>0</xdr:row>
          <xdr:rowOff>220980</xdr:rowOff>
        </xdr:from>
        <xdr:to>
          <xdr:col>13</xdr:col>
          <xdr:colOff>457200</xdr:colOff>
          <xdr:row>1</xdr:row>
          <xdr:rowOff>68580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IN" sz="800" b="0" i="1" u="none" strike="noStrike" baseline="0">
                  <a:solidFill>
                    <a:srgbClr val="FF0000"/>
                  </a:solidFill>
                  <a:latin typeface="Arial"/>
                  <a:cs typeface="Arial"/>
                </a:rPr>
                <a:t>HideCU</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eet/AppData/Local/Microsoft/Windows/INetCache/Content.Outlook/282BKADF/Wheelchair%20Mumbai%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ofP 4 cts "/>
      <sheetName val="Important"/>
      <sheetName val="Week SetUp"/>
      <sheetName val="SetUp Officials"/>
      <sheetName val="CHECKLIST"/>
      <sheetName val="Cover page"/>
      <sheetName val="Referee's Report"/>
      <sheetName val="Plr Notice"/>
      <sheetName val="Boys Plr List"/>
      <sheetName val="Girls Plr List"/>
      <sheetName val="Boys Si Main Draw Sign-in sheet"/>
      <sheetName val="Boys Si Main Draw Prep"/>
      <sheetName val="Mens Si Main 32"/>
      <sheetName val="Girl Si Main Draw Sign-in sh"/>
      <sheetName val="Girls Si Main Draw Prep"/>
      <sheetName val="Womens Si Main 16 "/>
      <sheetName val="Boys Si Main 16"/>
      <sheetName val="Boys Si Main 48&amp;64"/>
      <sheetName val="Boys Si Main 96&amp;128"/>
      <sheetName val="Girls Si Main 24&amp;32"/>
      <sheetName val="Girls Si Main 48&amp;64"/>
      <sheetName val="Girls Si Main 96&amp;128"/>
      <sheetName val="Boys Si Qual Draw Sign-in sheet"/>
      <sheetName val="Boys Si Qual Draw Prep"/>
      <sheetName val="Boys Si Qual 32&gt;8"/>
      <sheetName val="Boys Si Qual 16&gt;2"/>
      <sheetName val="Boys Si Qual 24&gt;2"/>
      <sheetName val="Boys Si Qual 32&gt;4"/>
      <sheetName val="Boys Si Qual 48&gt;6"/>
      <sheetName val="Boys Si Qual 64&gt;8"/>
      <sheetName val="Boys Si Qual 96&amp;128&gt;8"/>
      <sheetName val="Girls Si Qual Draw Sign-in sh"/>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Mens Do Main 16"/>
      <sheetName val="Girls Do Sign-in sheet"/>
      <sheetName val="Girls Do Main Draw Prep"/>
      <sheetName val="Girls Do Main 16"/>
      <sheetName val="Boys Do Main 24&amp;32"/>
      <sheetName val="Boys Do Main 48&amp;64"/>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 Codes"/>
      <sheetName val="ScCard Set3&amp;Front"/>
      <sheetName val="ScCard Set 1&amp;2"/>
      <sheetName val="ScCard Code etc."/>
      <sheetName val="Draw Help Sheet"/>
      <sheetName val="Si Main 32 (Hand)"/>
      <sheetName val="Si Qual 32 (Hand)"/>
      <sheetName val="Do Main 16 (Hand)"/>
    </sheetNames>
    <sheetDataSet>
      <sheetData sheetId="0"/>
      <sheetData sheetId="1"/>
      <sheetData sheetId="2"/>
      <sheetData sheetId="3">
        <row r="21">
          <cell r="P21" t="str">
            <v>Umpire</v>
          </cell>
        </row>
        <row r="22">
          <cell r="P22" t="str">
            <v xml:space="preserve"> </v>
          </cell>
        </row>
        <row r="23">
          <cell r="P23" t="str">
            <v xml:space="preserve"> </v>
          </cell>
        </row>
        <row r="24">
          <cell r="P24" t="str">
            <v xml:space="preserve"> </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None</v>
          </cell>
        </row>
      </sheetData>
      <sheetData sheetId="4"/>
      <sheetData sheetId="5"/>
      <sheetData sheetId="6"/>
      <sheetData sheetId="7"/>
      <sheetData sheetId="8"/>
      <sheetData sheetId="9"/>
      <sheetData sheetId="10"/>
      <sheetData sheetId="11">
        <row r="5">
          <cell r="R5">
            <v>8</v>
          </cell>
        </row>
        <row r="7">
          <cell r="A7">
            <v>1</v>
          </cell>
          <cell r="B7" t="str">
            <v xml:space="preserve">Karthik. </v>
          </cell>
          <cell r="C7" t="str">
            <v>K</v>
          </cell>
          <cell r="D7" t="str">
            <v>TN</v>
          </cell>
          <cell r="H7">
            <v>1</v>
          </cell>
          <cell r="M7">
            <v>1</v>
          </cell>
          <cell r="P7" t="str">
            <v>WC0009</v>
          </cell>
          <cell r="Q7">
            <v>999</v>
          </cell>
          <cell r="R7">
            <v>1</v>
          </cell>
        </row>
        <row r="8">
          <cell r="A8">
            <v>2</v>
          </cell>
          <cell r="B8" t="str">
            <v xml:space="preserve">Sathasivam </v>
          </cell>
          <cell r="C8" t="str">
            <v>Kannupayan</v>
          </cell>
          <cell r="D8" t="str">
            <v>TN</v>
          </cell>
          <cell r="H8">
            <v>2</v>
          </cell>
          <cell r="M8">
            <v>2</v>
          </cell>
          <cell r="P8" t="str">
            <v>WC0007</v>
          </cell>
          <cell r="Q8">
            <v>999</v>
          </cell>
          <cell r="R8">
            <v>2</v>
          </cell>
        </row>
        <row r="9">
          <cell r="A9">
            <v>3</v>
          </cell>
          <cell r="B9" t="str">
            <v xml:space="preserve">Shekar </v>
          </cell>
          <cell r="C9" t="str">
            <v>Veeraswamy</v>
          </cell>
          <cell r="D9" t="str">
            <v>KA</v>
          </cell>
          <cell r="H9">
            <v>3</v>
          </cell>
          <cell r="M9">
            <v>3</v>
          </cell>
          <cell r="P9" t="str">
            <v>WC0018</v>
          </cell>
          <cell r="Q9">
            <v>999</v>
          </cell>
          <cell r="R9">
            <v>3</v>
          </cell>
        </row>
        <row r="10">
          <cell r="A10">
            <v>4</v>
          </cell>
          <cell r="B10" t="str">
            <v>Mariappa. D</v>
          </cell>
          <cell r="D10" t="str">
            <v>TN</v>
          </cell>
          <cell r="H10">
            <v>5</v>
          </cell>
          <cell r="M10">
            <v>4</v>
          </cell>
          <cell r="P10" t="str">
            <v>WC0004</v>
          </cell>
          <cell r="Q10">
            <v>999</v>
          </cell>
          <cell r="R10">
            <v>4</v>
          </cell>
        </row>
        <row r="11">
          <cell r="A11">
            <v>5</v>
          </cell>
          <cell r="B11" t="str">
            <v>S. Balachandar</v>
          </cell>
          <cell r="D11" t="str">
            <v>TN</v>
          </cell>
          <cell r="H11">
            <v>6</v>
          </cell>
          <cell r="M11">
            <v>5</v>
          </cell>
          <cell r="P11" t="str">
            <v>WC0006</v>
          </cell>
          <cell r="Q11">
            <v>999</v>
          </cell>
          <cell r="R11">
            <v>5</v>
          </cell>
        </row>
        <row r="12">
          <cell r="A12">
            <v>6</v>
          </cell>
          <cell r="B12" t="str">
            <v xml:space="preserve">Abdul </v>
          </cell>
          <cell r="C12" t="str">
            <v>Gafar</v>
          </cell>
          <cell r="D12" t="str">
            <v>KA</v>
          </cell>
          <cell r="H12">
            <v>7</v>
          </cell>
          <cell r="M12">
            <v>6</v>
          </cell>
          <cell r="P12" t="str">
            <v xml:space="preserve">WC0069 </v>
          </cell>
          <cell r="Q12">
            <v>999</v>
          </cell>
          <cell r="R12">
            <v>6</v>
          </cell>
        </row>
        <row r="13">
          <cell r="A13">
            <v>7</v>
          </cell>
          <cell r="B13" t="str">
            <v>Sureshkumar. S</v>
          </cell>
          <cell r="D13" t="str">
            <v>TN</v>
          </cell>
          <cell r="H13">
            <v>7</v>
          </cell>
          <cell r="M13">
            <v>7</v>
          </cell>
          <cell r="P13" t="str">
            <v>WC0015</v>
          </cell>
          <cell r="Q13">
            <v>999</v>
          </cell>
          <cell r="R13">
            <v>7</v>
          </cell>
        </row>
        <row r="14">
          <cell r="A14">
            <v>8</v>
          </cell>
          <cell r="B14" t="str">
            <v xml:space="preserve">Alexander </v>
          </cell>
          <cell r="C14" t="str">
            <v>Jemes</v>
          </cell>
          <cell r="D14" t="str">
            <v>TN</v>
          </cell>
          <cell r="H14">
            <v>7</v>
          </cell>
          <cell r="M14">
            <v>8</v>
          </cell>
          <cell r="P14" t="str">
            <v>WC0033</v>
          </cell>
          <cell r="Q14">
            <v>999</v>
          </cell>
          <cell r="R14">
            <v>8</v>
          </cell>
        </row>
        <row r="15">
          <cell r="A15">
            <v>9</v>
          </cell>
          <cell r="B15" t="str">
            <v>Indrajeet Pandey</v>
          </cell>
          <cell r="C15" t="str">
            <v>Pandye</v>
          </cell>
          <cell r="D15" t="str">
            <v>TN</v>
          </cell>
          <cell r="H15">
            <v>7</v>
          </cell>
          <cell r="M15">
            <v>999</v>
          </cell>
          <cell r="P15" t="str">
            <v>WC0066</v>
          </cell>
          <cell r="Q15">
            <v>999</v>
          </cell>
        </row>
        <row r="16">
          <cell r="A16">
            <v>10</v>
          </cell>
          <cell r="B16" t="str">
            <v>Gabrial</v>
          </cell>
          <cell r="C16" t="str">
            <v>M</v>
          </cell>
          <cell r="D16" t="str">
            <v>TN</v>
          </cell>
          <cell r="H16">
            <v>11</v>
          </cell>
          <cell r="M16">
            <v>999</v>
          </cell>
          <cell r="P16" t="str">
            <v>WC0008</v>
          </cell>
          <cell r="Q16">
            <v>999</v>
          </cell>
        </row>
        <row r="17">
          <cell r="A17">
            <v>11</v>
          </cell>
          <cell r="B17" t="str">
            <v xml:space="preserve">Pandurangaswamy </v>
          </cell>
          <cell r="C17" t="str">
            <v>B R</v>
          </cell>
          <cell r="D17" t="str">
            <v>KA</v>
          </cell>
          <cell r="H17">
            <v>11</v>
          </cell>
          <cell r="M17">
            <v>999</v>
          </cell>
          <cell r="P17" t="str">
            <v>WC0040</v>
          </cell>
          <cell r="Q17">
            <v>999</v>
          </cell>
        </row>
        <row r="18">
          <cell r="A18">
            <v>12</v>
          </cell>
          <cell r="B18" t="str">
            <v>Anil D Almeida</v>
          </cell>
          <cell r="D18" t="str">
            <v>KA</v>
          </cell>
          <cell r="H18">
            <v>11</v>
          </cell>
          <cell r="M18">
            <v>999</v>
          </cell>
          <cell r="P18" t="str">
            <v>WC0025</v>
          </cell>
          <cell r="Q18">
            <v>999</v>
          </cell>
        </row>
        <row r="19">
          <cell r="A19">
            <v>13</v>
          </cell>
          <cell r="B19" t="str">
            <v>Arul</v>
          </cell>
          <cell r="C19" t="str">
            <v>M</v>
          </cell>
          <cell r="D19" t="str">
            <v>TN</v>
          </cell>
          <cell r="H19">
            <v>14</v>
          </cell>
          <cell r="M19">
            <v>999</v>
          </cell>
          <cell r="P19" t="str">
            <v>WC0036</v>
          </cell>
          <cell r="Q19">
            <v>999</v>
          </cell>
        </row>
        <row r="20">
          <cell r="A20">
            <v>14</v>
          </cell>
          <cell r="B20" t="str">
            <v xml:space="preserve">Hanumanthappa D N </v>
          </cell>
          <cell r="C20" t="str">
            <v>D N</v>
          </cell>
          <cell r="D20" t="str">
            <v>KA</v>
          </cell>
          <cell r="H20">
            <v>14</v>
          </cell>
          <cell r="M20">
            <v>999</v>
          </cell>
          <cell r="P20" t="str">
            <v>WC0043</v>
          </cell>
          <cell r="Q20">
            <v>999</v>
          </cell>
        </row>
        <row r="21">
          <cell r="A21">
            <v>15</v>
          </cell>
          <cell r="B21" t="str">
            <v>Raajesh Ranal</v>
          </cell>
          <cell r="C21" t="str">
            <v>Ranal</v>
          </cell>
          <cell r="D21" t="str">
            <v>DL</v>
          </cell>
          <cell r="H21">
            <v>14</v>
          </cell>
          <cell r="M21">
            <v>999</v>
          </cell>
          <cell r="P21" t="str">
            <v>WC0019</v>
          </cell>
          <cell r="Q21">
            <v>999</v>
          </cell>
        </row>
        <row r="22">
          <cell r="A22">
            <v>16</v>
          </cell>
          <cell r="B22" t="str">
            <v>K. Kesavan</v>
          </cell>
          <cell r="D22" t="str">
            <v>KA</v>
          </cell>
          <cell r="H22">
            <v>19</v>
          </cell>
          <cell r="M22">
            <v>999</v>
          </cell>
          <cell r="P22" t="str">
            <v>WC0050</v>
          </cell>
          <cell r="Q22">
            <v>999</v>
          </cell>
        </row>
        <row r="23">
          <cell r="A23">
            <v>17</v>
          </cell>
          <cell r="B23" t="str">
            <v xml:space="preserve">Maulali </v>
          </cell>
          <cell r="C23" t="str">
            <v>M G</v>
          </cell>
          <cell r="D23" t="str">
            <v>KA</v>
          </cell>
          <cell r="H23">
            <v>19</v>
          </cell>
          <cell r="M23">
            <v>999</v>
          </cell>
          <cell r="P23" t="str">
            <v>WC0071</v>
          </cell>
          <cell r="Q23">
            <v>999</v>
          </cell>
        </row>
        <row r="24">
          <cell r="A24">
            <v>18</v>
          </cell>
          <cell r="B24" t="str">
            <v xml:space="preserve">Shailendra Singh </v>
          </cell>
          <cell r="C24" t="str">
            <v>Rajpoot</v>
          </cell>
          <cell r="D24" t="str">
            <v>UP</v>
          </cell>
          <cell r="H24">
            <v>19</v>
          </cell>
          <cell r="M24">
            <v>999</v>
          </cell>
          <cell r="P24" t="str">
            <v>WC0068</v>
          </cell>
          <cell r="Q24">
            <v>999</v>
          </cell>
        </row>
        <row r="25">
          <cell r="A25">
            <v>19</v>
          </cell>
          <cell r="B25" t="str">
            <v>Tejpal</v>
          </cell>
          <cell r="C25" t="str">
            <v>Yadav</v>
          </cell>
          <cell r="D25" t="str">
            <v>DL</v>
          </cell>
          <cell r="H25">
            <v>19</v>
          </cell>
          <cell r="M25">
            <v>999</v>
          </cell>
          <cell r="P25" t="str">
            <v>WC0086</v>
          </cell>
          <cell r="Q25">
            <v>999</v>
          </cell>
        </row>
        <row r="26">
          <cell r="A26">
            <v>20</v>
          </cell>
          <cell r="B26" t="str">
            <v xml:space="preserve">Basavaraj M </v>
          </cell>
          <cell r="C26" t="str">
            <v>Kundaragi</v>
          </cell>
          <cell r="D26" t="str">
            <v>KA</v>
          </cell>
          <cell r="H26">
            <v>25</v>
          </cell>
          <cell r="M26">
            <v>999</v>
          </cell>
          <cell r="P26" t="str">
            <v>WC0077</v>
          </cell>
          <cell r="Q26">
            <v>999</v>
          </cell>
        </row>
        <row r="27">
          <cell r="A27">
            <v>21</v>
          </cell>
          <cell r="B27" t="str">
            <v xml:space="preserve">Shiva Prasad </v>
          </cell>
          <cell r="C27" t="str">
            <v>S</v>
          </cell>
          <cell r="D27" t="str">
            <v>KA</v>
          </cell>
          <cell r="M27">
            <v>999</v>
          </cell>
          <cell r="P27" t="str">
            <v>WC0002</v>
          </cell>
          <cell r="Q27">
            <v>999</v>
          </cell>
        </row>
        <row r="28">
          <cell r="A28">
            <v>22</v>
          </cell>
          <cell r="B28" t="str">
            <v xml:space="preserve">Madhusudan </v>
          </cell>
          <cell r="C28" t="str">
            <v>H</v>
          </cell>
          <cell r="D28" t="str">
            <v>KA</v>
          </cell>
          <cell r="M28">
            <v>999</v>
          </cell>
          <cell r="P28" t="str">
            <v>WC0017</v>
          </cell>
          <cell r="Q28">
            <v>999</v>
          </cell>
        </row>
        <row r="29">
          <cell r="A29">
            <v>23</v>
          </cell>
          <cell r="B29" t="str">
            <v>M. Anjinappa</v>
          </cell>
          <cell r="D29" t="str">
            <v>KA</v>
          </cell>
          <cell r="M29">
            <v>999</v>
          </cell>
          <cell r="P29" t="str">
            <v>New Reg.</v>
          </cell>
          <cell r="Q29">
            <v>999</v>
          </cell>
        </row>
        <row r="30">
          <cell r="A30">
            <v>24</v>
          </cell>
          <cell r="B30" t="str">
            <v xml:space="preserve">Devegowda </v>
          </cell>
          <cell r="C30" t="str">
            <v>Anjappa</v>
          </cell>
          <cell r="D30" t="str">
            <v>KA</v>
          </cell>
          <cell r="M30">
            <v>999</v>
          </cell>
          <cell r="P30" t="str">
            <v>WC0027</v>
          </cell>
          <cell r="Q30">
            <v>999</v>
          </cell>
        </row>
        <row r="31">
          <cell r="A31">
            <v>25</v>
          </cell>
          <cell r="B31" t="str">
            <v xml:space="preserve">Chandan </v>
          </cell>
          <cell r="C31" t="str">
            <v>Nayak</v>
          </cell>
          <cell r="D31" t="str">
            <v>OD</v>
          </cell>
          <cell r="M31">
            <v>999</v>
          </cell>
          <cell r="P31" t="str">
            <v>WC0091</v>
          </cell>
          <cell r="Q31">
            <v>999</v>
          </cell>
        </row>
        <row r="32">
          <cell r="A32">
            <v>26</v>
          </cell>
          <cell r="B32" t="str">
            <v xml:space="preserve">Sudarshan </v>
          </cell>
          <cell r="C32" t="str">
            <v>Nag</v>
          </cell>
          <cell r="D32" t="str">
            <v>OD</v>
          </cell>
          <cell r="M32">
            <v>999</v>
          </cell>
          <cell r="P32" t="str">
            <v>WC0090</v>
          </cell>
          <cell r="Q32">
            <v>999</v>
          </cell>
        </row>
        <row r="33">
          <cell r="A33">
            <v>27</v>
          </cell>
          <cell r="B33" t="str">
            <v xml:space="preserve">Mitesh </v>
          </cell>
          <cell r="C33" t="str">
            <v>Shah</v>
          </cell>
          <cell r="D33" t="str">
            <v>MH</v>
          </cell>
          <cell r="M33">
            <v>999</v>
          </cell>
          <cell r="P33" t="str">
            <v>WC0078</v>
          </cell>
          <cell r="Q33">
            <v>999</v>
          </cell>
        </row>
        <row r="34">
          <cell r="A34">
            <v>28</v>
          </cell>
          <cell r="B34" t="str">
            <v xml:space="preserve">Vijay </v>
          </cell>
          <cell r="C34" t="str">
            <v>Dharmameher</v>
          </cell>
          <cell r="D34" t="str">
            <v>MH</v>
          </cell>
          <cell r="M34">
            <v>999</v>
          </cell>
          <cell r="P34" t="str">
            <v>WC0092</v>
          </cell>
          <cell r="Q34">
            <v>999</v>
          </cell>
        </row>
        <row r="35">
          <cell r="A35">
            <v>29</v>
          </cell>
          <cell r="B35" t="str">
            <v>Dharani</v>
          </cell>
          <cell r="D35" t="str">
            <v>KA</v>
          </cell>
          <cell r="M35">
            <v>999</v>
          </cell>
          <cell r="P35" t="str">
            <v>New Reg.</v>
          </cell>
          <cell r="Q35">
            <v>999</v>
          </cell>
        </row>
        <row r="36">
          <cell r="A36">
            <v>30</v>
          </cell>
          <cell r="B36" t="str">
            <v xml:space="preserve">Gangadharappa </v>
          </cell>
          <cell r="C36" t="str">
            <v>C</v>
          </cell>
          <cell r="D36" t="str">
            <v>KA</v>
          </cell>
          <cell r="M36">
            <v>999</v>
          </cell>
          <cell r="P36" t="str">
            <v>WC0026</v>
          </cell>
          <cell r="Q36">
            <v>999</v>
          </cell>
        </row>
        <row r="37">
          <cell r="A37">
            <v>31</v>
          </cell>
          <cell r="B37" t="str">
            <v>BYE</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2"/>
      <sheetData sheetId="13"/>
      <sheetData sheetId="14">
        <row r="5">
          <cell r="R5">
            <v>4</v>
          </cell>
        </row>
        <row r="7">
          <cell r="A7">
            <v>1</v>
          </cell>
          <cell r="B7" t="str">
            <v>Shilpa Kp</v>
          </cell>
          <cell r="D7" t="str">
            <v>KA</v>
          </cell>
          <cell r="H7" t="str">
            <v>WC0023</v>
          </cell>
          <cell r="M7">
            <v>1</v>
          </cell>
          <cell r="P7" t="str">
            <v>WC0023</v>
          </cell>
          <cell r="Q7">
            <v>999</v>
          </cell>
          <cell r="R7">
            <v>1</v>
          </cell>
        </row>
        <row r="8">
          <cell r="A8">
            <v>2</v>
          </cell>
          <cell r="B8" t="str">
            <v>Prathima N. Rao</v>
          </cell>
          <cell r="D8" t="str">
            <v>KA</v>
          </cell>
          <cell r="M8">
            <v>2</v>
          </cell>
          <cell r="P8" t="str">
            <v>WC0003</v>
          </cell>
          <cell r="Q8">
            <v>999</v>
          </cell>
          <cell r="R8">
            <v>2</v>
          </cell>
        </row>
        <row r="9">
          <cell r="A9">
            <v>3</v>
          </cell>
          <cell r="B9" t="str">
            <v>Mubina Mk</v>
          </cell>
          <cell r="D9" t="str">
            <v>KA</v>
          </cell>
          <cell r="M9">
            <v>3</v>
          </cell>
          <cell r="P9" t="str">
            <v>WC0070</v>
          </cell>
          <cell r="Q9">
            <v>999</v>
          </cell>
          <cell r="R9">
            <v>3</v>
          </cell>
        </row>
        <row r="10">
          <cell r="A10">
            <v>4</v>
          </cell>
          <cell r="B10" t="str">
            <v>Kamalakshi S.D</v>
          </cell>
          <cell r="D10" t="str">
            <v>KA</v>
          </cell>
          <cell r="M10">
            <v>4</v>
          </cell>
          <cell r="P10" t="str">
            <v>WC0072</v>
          </cell>
          <cell r="Q10">
            <v>999</v>
          </cell>
          <cell r="R10">
            <v>4</v>
          </cell>
        </row>
        <row r="11">
          <cell r="A11">
            <v>5</v>
          </cell>
          <cell r="B11" t="str">
            <v>Sheranthi. T</v>
          </cell>
          <cell r="D11" t="str">
            <v>TN</v>
          </cell>
          <cell r="M11">
            <v>999</v>
          </cell>
          <cell r="P11" t="str">
            <v>WC0076</v>
          </cell>
          <cell r="Q11">
            <v>999</v>
          </cell>
        </row>
        <row r="12">
          <cell r="A12">
            <v>6</v>
          </cell>
          <cell r="B12" t="str">
            <v>Ruthrajeswari. A</v>
          </cell>
          <cell r="D12" t="str">
            <v>TN</v>
          </cell>
          <cell r="M12">
            <v>999</v>
          </cell>
          <cell r="P12" t="str">
            <v>WC0076</v>
          </cell>
          <cell r="Q12">
            <v>999</v>
          </cell>
        </row>
        <row r="13">
          <cell r="A13">
            <v>7</v>
          </cell>
          <cell r="B13" t="str">
            <v>Shilpa K</v>
          </cell>
          <cell r="D13" t="str">
            <v>KA</v>
          </cell>
          <cell r="M13">
            <v>999</v>
          </cell>
          <cell r="P13" t="str">
            <v>WC0047</v>
          </cell>
          <cell r="Q13">
            <v>999</v>
          </cell>
        </row>
        <row r="14">
          <cell r="A14">
            <v>8</v>
          </cell>
          <cell r="B14" t="str">
            <v>Thunga H. T</v>
          </cell>
          <cell r="D14" t="str">
            <v>KA</v>
          </cell>
          <cell r="M14">
            <v>999</v>
          </cell>
          <cell r="P14" t="str">
            <v>New Reg.</v>
          </cell>
          <cell r="Q14">
            <v>999</v>
          </cell>
        </row>
        <row r="15">
          <cell r="A15">
            <v>9</v>
          </cell>
          <cell r="B15" t="str">
            <v>Khushbu</v>
          </cell>
          <cell r="D15" t="str">
            <v>MH</v>
          </cell>
          <cell r="M15">
            <v>999</v>
          </cell>
          <cell r="P15" t="str">
            <v>New Reg.</v>
          </cell>
          <cell r="Q15">
            <v>999</v>
          </cell>
        </row>
        <row r="16">
          <cell r="A16">
            <v>10</v>
          </cell>
          <cell r="B16" t="str">
            <v>BYE</v>
          </cell>
          <cell r="M16">
            <v>999</v>
          </cell>
          <cell r="Q16">
            <v>999</v>
          </cell>
        </row>
        <row r="17">
          <cell r="A17">
            <v>11</v>
          </cell>
          <cell r="M17">
            <v>999</v>
          </cell>
          <cell r="Q17">
            <v>999</v>
          </cell>
        </row>
        <row r="18">
          <cell r="A18">
            <v>12</v>
          </cell>
          <cell r="M18">
            <v>999</v>
          </cell>
          <cell r="Q18">
            <v>999</v>
          </cell>
        </row>
        <row r="19">
          <cell r="A19">
            <v>13</v>
          </cell>
          <cell r="M19">
            <v>999</v>
          </cell>
          <cell r="Q19">
            <v>999</v>
          </cell>
        </row>
        <row r="20">
          <cell r="A20">
            <v>14</v>
          </cell>
          <cell r="M20">
            <v>999</v>
          </cell>
          <cell r="Q20">
            <v>999</v>
          </cell>
        </row>
        <row r="21">
          <cell r="A21">
            <v>15</v>
          </cell>
          <cell r="M21">
            <v>999</v>
          </cell>
          <cell r="Q21">
            <v>999</v>
          </cell>
        </row>
        <row r="22">
          <cell r="A22">
            <v>16</v>
          </cell>
          <cell r="M22">
            <v>999</v>
          </cell>
          <cell r="Q22">
            <v>999</v>
          </cell>
        </row>
        <row r="23">
          <cell r="A23">
            <v>17</v>
          </cell>
          <cell r="M23">
            <v>999</v>
          </cell>
          <cell r="Q23">
            <v>999</v>
          </cell>
        </row>
        <row r="24">
          <cell r="A24">
            <v>18</v>
          </cell>
          <cell r="M24">
            <v>999</v>
          </cell>
          <cell r="Q24">
            <v>999</v>
          </cell>
        </row>
        <row r="25">
          <cell r="A25">
            <v>19</v>
          </cell>
          <cell r="M25">
            <v>999</v>
          </cell>
          <cell r="Q25">
            <v>999</v>
          </cell>
        </row>
        <row r="26">
          <cell r="A26">
            <v>20</v>
          </cell>
          <cell r="M26">
            <v>999</v>
          </cell>
          <cell r="Q26">
            <v>999</v>
          </cell>
        </row>
        <row r="27">
          <cell r="A27">
            <v>21</v>
          </cell>
          <cell r="M27">
            <v>999</v>
          </cell>
          <cell r="Q27">
            <v>999</v>
          </cell>
        </row>
        <row r="28">
          <cell r="A28">
            <v>22</v>
          </cell>
          <cell r="M28">
            <v>999</v>
          </cell>
          <cell r="Q28">
            <v>999</v>
          </cell>
        </row>
        <row r="29">
          <cell r="A29">
            <v>23</v>
          </cell>
          <cell r="M29">
            <v>999</v>
          </cell>
          <cell r="Q29">
            <v>999</v>
          </cell>
        </row>
        <row r="30">
          <cell r="A30">
            <v>24</v>
          </cell>
          <cell r="M30">
            <v>999</v>
          </cell>
          <cell r="Q30">
            <v>999</v>
          </cell>
        </row>
        <row r="31">
          <cell r="A31">
            <v>25</v>
          </cell>
          <cell r="M31">
            <v>999</v>
          </cell>
          <cell r="Q31">
            <v>999</v>
          </cell>
        </row>
        <row r="32">
          <cell r="A32">
            <v>26</v>
          </cell>
          <cell r="M32">
            <v>999</v>
          </cell>
          <cell r="Q32">
            <v>999</v>
          </cell>
        </row>
        <row r="33">
          <cell r="A33">
            <v>27</v>
          </cell>
          <cell r="M33">
            <v>999</v>
          </cell>
          <cell r="Q33">
            <v>999</v>
          </cell>
        </row>
        <row r="34">
          <cell r="A34">
            <v>28</v>
          </cell>
          <cell r="M34">
            <v>999</v>
          </cell>
          <cell r="Q34">
            <v>999</v>
          </cell>
        </row>
        <row r="35">
          <cell r="A35">
            <v>29</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
          <cell r="V5">
            <v>4</v>
          </cell>
        </row>
        <row r="7">
          <cell r="A7" t="str">
            <v>Line</v>
          </cell>
          <cell r="B7" t="str">
            <v>Family name</v>
          </cell>
          <cell r="C7" t="str">
            <v>First name</v>
          </cell>
          <cell r="D7" t="str">
            <v>Nat.</v>
          </cell>
          <cell r="E7" t="str">
            <v>AITA
Rank</v>
          </cell>
          <cell r="F7" t="str">
            <v>Si Main
DA, SE, 16E, Q, LL</v>
          </cell>
          <cell r="G7" t="str">
            <v>Family name</v>
          </cell>
          <cell r="H7" t="str">
            <v>First name</v>
          </cell>
          <cell r="I7" t="str">
            <v>Nat.</v>
          </cell>
          <cell r="L7" t="str">
            <v>Status
No</v>
          </cell>
          <cell r="M7" t="str">
            <v>AITA
Rank</v>
          </cell>
          <cell r="N7" t="str">
            <v>Si Main
DA, SE, 16E, Q</v>
          </cell>
          <cell r="O7" t="str">
            <v>Seq
123</v>
          </cell>
          <cell r="P7" t="str">
            <v>Seq
abc</v>
          </cell>
          <cell r="Q7" t="str">
            <v>Acc
Pri-
ority</v>
          </cell>
          <cell r="R7" t="str">
            <v>Comb
Ranking</v>
          </cell>
          <cell r="S7" t="str">
            <v>Acc.
Tie-
Break</v>
          </cell>
          <cell r="T7" t="str">
            <v>Do Acc
status
DA,WC
A</v>
          </cell>
          <cell r="U7" t="str">
            <v>Display
Rank
AITA</v>
          </cell>
          <cell r="V7" t="str">
            <v>Seed Pos</v>
          </cell>
        </row>
        <row r="8">
          <cell r="A8">
            <v>1</v>
          </cell>
          <cell r="B8" t="str">
            <v>SUBRAMANIAN</v>
          </cell>
          <cell r="C8" t="str">
            <v>Balachander</v>
          </cell>
          <cell r="D8" t="str">
            <v>TN</v>
          </cell>
          <cell r="E8">
            <v>3</v>
          </cell>
          <cell r="F8" t="str">
            <v>DA</v>
          </cell>
          <cell r="G8" t="str">
            <v>VEERASWAMY</v>
          </cell>
          <cell r="H8" t="str">
            <v>Shekar</v>
          </cell>
          <cell r="I8" t="str">
            <v>KA</v>
          </cell>
          <cell r="L8">
            <v>999</v>
          </cell>
          <cell r="M8">
            <v>3</v>
          </cell>
          <cell r="N8" t="str">
            <v>DA</v>
          </cell>
          <cell r="O8" t="str">
            <v>1</v>
          </cell>
          <cell r="P8" t="str">
            <v>a</v>
          </cell>
          <cell r="Q8" t="str">
            <v>1a</v>
          </cell>
          <cell r="R8">
            <v>6</v>
          </cell>
          <cell r="U8">
            <v>6</v>
          </cell>
          <cell r="V8">
            <v>1</v>
          </cell>
        </row>
        <row r="9">
          <cell r="A9">
            <v>2</v>
          </cell>
          <cell r="B9" t="str">
            <v>KARTHIK</v>
          </cell>
          <cell r="C9" t="str">
            <v>K</v>
          </cell>
          <cell r="D9" t="str">
            <v>TN</v>
          </cell>
          <cell r="E9">
            <v>2</v>
          </cell>
          <cell r="F9" t="str">
            <v>DA</v>
          </cell>
          <cell r="G9" t="str">
            <v>MARIAPPAD</v>
          </cell>
          <cell r="H9" t="str">
            <v>Mariappa</v>
          </cell>
          <cell r="I9" t="str">
            <v>TN</v>
          </cell>
          <cell r="L9">
            <v>999</v>
          </cell>
          <cell r="M9">
            <v>5</v>
          </cell>
          <cell r="N9" t="str">
            <v>DA</v>
          </cell>
          <cell r="O9" t="str">
            <v>1</v>
          </cell>
          <cell r="P9" t="str">
            <v>a</v>
          </cell>
          <cell r="Q9" t="str">
            <v>1a</v>
          </cell>
          <cell r="R9">
            <v>7</v>
          </cell>
          <cell r="U9">
            <v>7</v>
          </cell>
          <cell r="V9">
            <v>2</v>
          </cell>
        </row>
        <row r="10">
          <cell r="A10">
            <v>3</v>
          </cell>
          <cell r="B10" t="str">
            <v>JAMES</v>
          </cell>
          <cell r="C10" t="str">
            <v>Alexander</v>
          </cell>
          <cell r="D10" t="str">
            <v>TN</v>
          </cell>
          <cell r="E10">
            <v>9</v>
          </cell>
          <cell r="F10" t="str">
            <v>DA</v>
          </cell>
          <cell r="G10" t="str">
            <v>MURUIGESAN</v>
          </cell>
          <cell r="H10" t="str">
            <v>Arul</v>
          </cell>
          <cell r="I10" t="str">
            <v>TN</v>
          </cell>
          <cell r="L10">
            <v>999</v>
          </cell>
          <cell r="M10">
            <v>9</v>
          </cell>
          <cell r="N10" t="str">
            <v>DA</v>
          </cell>
          <cell r="O10" t="str">
            <v>1</v>
          </cell>
          <cell r="P10" t="str">
            <v>a</v>
          </cell>
          <cell r="Q10" t="str">
            <v>1a</v>
          </cell>
          <cell r="R10">
            <v>18</v>
          </cell>
          <cell r="U10">
            <v>18</v>
          </cell>
          <cell r="V10">
            <v>3</v>
          </cell>
        </row>
        <row r="11">
          <cell r="A11">
            <v>4</v>
          </cell>
          <cell r="B11" t="str">
            <v>MAULALI</v>
          </cell>
          <cell r="C11" t="str">
            <v>M G</v>
          </cell>
          <cell r="D11" t="str">
            <v>KA</v>
          </cell>
          <cell r="E11">
            <v>17</v>
          </cell>
          <cell r="F11" t="str">
            <v>DA</v>
          </cell>
          <cell r="G11" t="str">
            <v>SHAH</v>
          </cell>
          <cell r="H11" t="str">
            <v>Mitesh</v>
          </cell>
          <cell r="I11" t="str">
            <v>MH</v>
          </cell>
          <cell r="L11">
            <v>999</v>
          </cell>
          <cell r="M11">
            <v>17</v>
          </cell>
          <cell r="N11" t="str">
            <v>DA</v>
          </cell>
          <cell r="O11" t="str">
            <v>1</v>
          </cell>
          <cell r="P11" t="str">
            <v>a</v>
          </cell>
          <cell r="Q11" t="str">
            <v>1a</v>
          </cell>
          <cell r="R11">
            <v>34</v>
          </cell>
          <cell r="U11">
            <v>34</v>
          </cell>
          <cell r="V11">
            <v>4</v>
          </cell>
        </row>
        <row r="12">
          <cell r="A12">
            <v>5</v>
          </cell>
          <cell r="B12" t="str">
            <v>RANAL</v>
          </cell>
          <cell r="C12" t="str">
            <v>Raajesh</v>
          </cell>
          <cell r="D12" t="str">
            <v>DL</v>
          </cell>
          <cell r="E12">
            <v>24</v>
          </cell>
          <cell r="F12" t="str">
            <v>DA</v>
          </cell>
          <cell r="G12" t="str">
            <v>YADAV</v>
          </cell>
          <cell r="H12" t="str">
            <v>Tejpal</v>
          </cell>
          <cell r="I12" t="str">
            <v>DL</v>
          </cell>
          <cell r="L12">
            <v>999</v>
          </cell>
          <cell r="M12">
            <v>24</v>
          </cell>
          <cell r="N12" t="str">
            <v>DA</v>
          </cell>
          <cell r="O12" t="str">
            <v>1</v>
          </cell>
          <cell r="P12" t="str">
            <v>a</v>
          </cell>
          <cell r="Q12" t="str">
            <v>1a</v>
          </cell>
          <cell r="R12">
            <v>48</v>
          </cell>
          <cell r="U12">
            <v>48</v>
          </cell>
        </row>
        <row r="13">
          <cell r="A13">
            <v>6</v>
          </cell>
          <cell r="B13" t="str">
            <v>GAFAR</v>
          </cell>
          <cell r="C13" t="str">
            <v>Abdul</v>
          </cell>
          <cell r="D13" t="str">
            <v>KA</v>
          </cell>
          <cell r="E13">
            <v>17</v>
          </cell>
          <cell r="F13" t="str">
            <v>DA</v>
          </cell>
          <cell r="G13" t="str">
            <v>KANNUPAYAN</v>
          </cell>
          <cell r="H13" t="str">
            <v>Sathasivam</v>
          </cell>
          <cell r="I13" t="str">
            <v>TN</v>
          </cell>
          <cell r="L13">
            <v>999</v>
          </cell>
          <cell r="M13">
            <v>1</v>
          </cell>
          <cell r="N13" t="str">
            <v>DA</v>
          </cell>
          <cell r="O13" t="str">
            <v>1</v>
          </cell>
          <cell r="P13" t="str">
            <v>a</v>
          </cell>
          <cell r="Q13" t="str">
            <v>1a</v>
          </cell>
          <cell r="R13">
            <v>18</v>
          </cell>
          <cell r="U13">
            <v>18</v>
          </cell>
        </row>
        <row r="14">
          <cell r="A14">
            <v>7</v>
          </cell>
          <cell r="B14" t="str">
            <v>KUNDARGI</v>
          </cell>
          <cell r="C14" t="str">
            <v>Basavaraj</v>
          </cell>
          <cell r="D14" t="str">
            <v>KA</v>
          </cell>
          <cell r="E14">
            <v>17</v>
          </cell>
          <cell r="F14" t="str">
            <v>DA</v>
          </cell>
          <cell r="G14" t="str">
            <v>PANDURANGASWAMY</v>
          </cell>
          <cell r="H14" t="str">
            <v>B R</v>
          </cell>
          <cell r="I14" t="str">
            <v>KA</v>
          </cell>
          <cell r="L14">
            <v>999</v>
          </cell>
          <cell r="M14">
            <v>13</v>
          </cell>
          <cell r="N14" t="str">
            <v>DA</v>
          </cell>
          <cell r="O14" t="str">
            <v>1</v>
          </cell>
          <cell r="P14" t="str">
            <v>a</v>
          </cell>
          <cell r="Q14" t="str">
            <v>1a</v>
          </cell>
          <cell r="R14">
            <v>30</v>
          </cell>
          <cell r="U14">
            <v>30</v>
          </cell>
        </row>
        <row r="15">
          <cell r="A15">
            <v>8</v>
          </cell>
          <cell r="B15" t="str">
            <v>D ALMEIDA</v>
          </cell>
          <cell r="C15" t="str">
            <v>Anil</v>
          </cell>
          <cell r="D15" t="str">
            <v>KA</v>
          </cell>
          <cell r="E15">
            <v>9</v>
          </cell>
          <cell r="F15" t="str">
            <v>DA</v>
          </cell>
          <cell r="G15" t="str">
            <v>PANDEY</v>
          </cell>
          <cell r="H15" t="str">
            <v>Indrajeet</v>
          </cell>
          <cell r="I15" t="str">
            <v>TN</v>
          </cell>
          <cell r="L15">
            <v>999</v>
          </cell>
          <cell r="M15">
            <v>9</v>
          </cell>
          <cell r="N15" t="str">
            <v>DA</v>
          </cell>
          <cell r="O15" t="str">
            <v>1</v>
          </cell>
          <cell r="P15" t="str">
            <v>a</v>
          </cell>
          <cell r="Q15" t="str">
            <v>1a</v>
          </cell>
          <cell r="R15">
            <v>18</v>
          </cell>
          <cell r="U15">
            <v>18</v>
          </cell>
        </row>
        <row r="16">
          <cell r="A16">
            <v>9</v>
          </cell>
          <cell r="B16" t="str">
            <v>GABRIAL</v>
          </cell>
          <cell r="C16" t="str">
            <v>M</v>
          </cell>
          <cell r="D16" t="str">
            <v>TN</v>
          </cell>
          <cell r="E16">
            <v>7</v>
          </cell>
          <cell r="F16" t="str">
            <v>DA</v>
          </cell>
          <cell r="G16" t="str">
            <v>SURESH</v>
          </cell>
          <cell r="H16" t="str">
            <v>Kumar</v>
          </cell>
          <cell r="I16" t="str">
            <v>TN</v>
          </cell>
          <cell r="L16">
            <v>999</v>
          </cell>
          <cell r="M16">
            <v>7</v>
          </cell>
          <cell r="N16" t="str">
            <v>DA</v>
          </cell>
          <cell r="O16" t="str">
            <v>1</v>
          </cell>
          <cell r="P16" t="str">
            <v>a</v>
          </cell>
          <cell r="Q16" t="str">
            <v>1a</v>
          </cell>
          <cell r="R16">
            <v>14</v>
          </cell>
          <cell r="U16">
            <v>14</v>
          </cell>
        </row>
        <row r="17">
          <cell r="A17">
            <v>10</v>
          </cell>
          <cell r="B17" t="str">
            <v>HANUMANTHAPPA</v>
          </cell>
          <cell r="C17" t="str">
            <v>D N</v>
          </cell>
          <cell r="D17" t="str">
            <v>KA</v>
          </cell>
          <cell r="E17">
            <v>15</v>
          </cell>
          <cell r="F17" t="str">
            <v>DA</v>
          </cell>
          <cell r="G17" t="str">
            <v>KESAVAN</v>
          </cell>
          <cell r="H17" t="str">
            <v>K</v>
          </cell>
          <cell r="I17" t="str">
            <v>KA</v>
          </cell>
          <cell r="L17">
            <v>999</v>
          </cell>
          <cell r="M17">
            <v>15</v>
          </cell>
          <cell r="N17" t="str">
            <v>DA</v>
          </cell>
          <cell r="O17" t="str">
            <v>1</v>
          </cell>
          <cell r="P17" t="str">
            <v>a</v>
          </cell>
          <cell r="Q17" t="str">
            <v>1a</v>
          </cell>
          <cell r="R17">
            <v>30</v>
          </cell>
          <cell r="U17">
            <v>30</v>
          </cell>
        </row>
        <row r="18">
          <cell r="A18">
            <v>11</v>
          </cell>
          <cell r="B18" t="str">
            <v>MADHUSUDAN</v>
          </cell>
          <cell r="C18" t="str">
            <v>H</v>
          </cell>
          <cell r="D18" t="str">
            <v>KA</v>
          </cell>
          <cell r="E18">
            <v>17</v>
          </cell>
          <cell r="F18" t="str">
            <v>DA</v>
          </cell>
          <cell r="G18" t="str">
            <v>SHIVA PRASADS</v>
          </cell>
          <cell r="H18" t="str">
            <v>Shiva Prasad</v>
          </cell>
          <cell r="I18" t="str">
            <v>KA</v>
          </cell>
          <cell r="L18">
            <v>999</v>
          </cell>
          <cell r="N18" t="str">
            <v>DA</v>
          </cell>
          <cell r="O18" t="str">
            <v>1</v>
          </cell>
          <cell r="P18" t="str">
            <v>b</v>
          </cell>
          <cell r="Q18" t="str">
            <v>1b</v>
          </cell>
          <cell r="R18">
            <v>17</v>
          </cell>
          <cell r="U18">
            <v>0</v>
          </cell>
        </row>
        <row r="19">
          <cell r="A19">
            <v>12</v>
          </cell>
          <cell r="B19" t="str">
            <v>DEVEGOWDA</v>
          </cell>
          <cell r="C19" t="str">
            <v>Anjappa</v>
          </cell>
          <cell r="D19" t="str">
            <v>KA</v>
          </cell>
          <cell r="F19" t="str">
            <v>DA</v>
          </cell>
          <cell r="G19" t="str">
            <v>ANJINAPPA</v>
          </cell>
          <cell r="H19" t="str">
            <v>M</v>
          </cell>
          <cell r="I19" t="str">
            <v>KA</v>
          </cell>
          <cell r="L19">
            <v>999</v>
          </cell>
          <cell r="M19">
            <v>13</v>
          </cell>
          <cell r="N19" t="str">
            <v>DA</v>
          </cell>
          <cell r="O19" t="str">
            <v>1</v>
          </cell>
          <cell r="P19" t="str">
            <v>b</v>
          </cell>
          <cell r="Q19" t="str">
            <v>1b</v>
          </cell>
          <cell r="R19">
            <v>13</v>
          </cell>
          <cell r="U19">
            <v>0</v>
          </cell>
        </row>
        <row r="20">
          <cell r="A20">
            <v>13</v>
          </cell>
          <cell r="B20" t="str">
            <v>NAG</v>
          </cell>
          <cell r="C20" t="str">
            <v>Sudarshan</v>
          </cell>
          <cell r="D20" t="str">
            <v>OD</v>
          </cell>
          <cell r="F20" t="str">
            <v>DA</v>
          </cell>
          <cell r="G20" t="str">
            <v>RAJPOOT</v>
          </cell>
          <cell r="H20" t="str">
            <v>Shailendra Singh</v>
          </cell>
          <cell r="I20" t="str">
            <v>UP</v>
          </cell>
          <cell r="L20">
            <v>999</v>
          </cell>
          <cell r="M20">
            <v>17</v>
          </cell>
          <cell r="N20" t="str">
            <v>DA</v>
          </cell>
          <cell r="O20" t="str">
            <v>1</v>
          </cell>
          <cell r="P20" t="str">
            <v>b</v>
          </cell>
          <cell r="Q20" t="str">
            <v>1b</v>
          </cell>
          <cell r="R20">
            <v>17</v>
          </cell>
          <cell r="U20">
            <v>0</v>
          </cell>
        </row>
        <row r="21">
          <cell r="A21">
            <v>14</v>
          </cell>
          <cell r="B21" t="str">
            <v>GANGADHARAPPA</v>
          </cell>
          <cell r="C21" t="str">
            <v>C</v>
          </cell>
          <cell r="D21" t="str">
            <v>KA</v>
          </cell>
          <cell r="F21" t="str">
            <v>DA</v>
          </cell>
          <cell r="G21" t="str">
            <v>DHARANI</v>
          </cell>
          <cell r="H21" t="str">
            <v>D</v>
          </cell>
          <cell r="I21" t="str">
            <v>KA</v>
          </cell>
          <cell r="L21">
            <v>999</v>
          </cell>
          <cell r="N21" t="str">
            <v>DA</v>
          </cell>
          <cell r="O21" t="str">
            <v>1</v>
          </cell>
          <cell r="P21" t="str">
            <v>c</v>
          </cell>
          <cell r="Q21" t="str">
            <v>1c</v>
          </cell>
          <cell r="R21" t="str">
            <v/>
          </cell>
          <cell r="U21">
            <v>0</v>
          </cell>
        </row>
        <row r="22">
          <cell r="A22">
            <v>15</v>
          </cell>
          <cell r="B22" t="str">
            <v>DHARMAMEHER</v>
          </cell>
          <cell r="C22" t="str">
            <v>Vijay</v>
          </cell>
          <cell r="D22" t="str">
            <v>MH</v>
          </cell>
          <cell r="F22" t="str">
            <v>DA</v>
          </cell>
          <cell r="G22" t="str">
            <v>NAYAK</v>
          </cell>
          <cell r="H22" t="str">
            <v>Chandan</v>
          </cell>
          <cell r="I22" t="str">
            <v>OD</v>
          </cell>
          <cell r="L22">
            <v>999</v>
          </cell>
          <cell r="N22" t="str">
            <v>DA</v>
          </cell>
          <cell r="O22" t="str">
            <v>1</v>
          </cell>
          <cell r="P22" t="str">
            <v>c</v>
          </cell>
          <cell r="Q22" t="str">
            <v>1c</v>
          </cell>
          <cell r="R22" t="str">
            <v/>
          </cell>
          <cell r="U22">
            <v>0</v>
          </cell>
        </row>
        <row r="23">
          <cell r="A23">
            <v>16</v>
          </cell>
          <cell r="B23" t="str">
            <v>BYE</v>
          </cell>
          <cell r="L23">
            <v>0</v>
          </cell>
          <cell r="O23">
            <v>0</v>
          </cell>
          <cell r="P23">
            <v>0</v>
          </cell>
          <cell r="Q23">
            <v>0</v>
          </cell>
          <cell r="R23">
            <v>0</v>
          </cell>
          <cell r="U23">
            <v>0</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workbookViewId="0">
      <selection activeCell="W25" sqref="W25"/>
    </sheetView>
  </sheetViews>
  <sheetFormatPr defaultColWidth="8.77734375" defaultRowHeight="13.2" x14ac:dyDescent="0.25"/>
  <cols>
    <col min="1" max="1" width="3.21875" style="167" customWidth="1"/>
    <col min="2" max="2" width="2.77734375" style="167" customWidth="1"/>
    <col min="3" max="3" width="7" style="167" customWidth="1"/>
    <col min="4" max="4" width="4.21875" style="167" customWidth="1"/>
    <col min="5" max="5" width="12.77734375" style="167" customWidth="1"/>
    <col min="6" max="6" width="2.77734375" style="167" customWidth="1"/>
    <col min="7" max="7" width="7.77734375" style="167" customWidth="1"/>
    <col min="8" max="8" width="5.77734375" style="167" customWidth="1"/>
    <col min="9" max="9" width="1.77734375" style="168" customWidth="1"/>
    <col min="10" max="10" width="10.77734375" style="167" customWidth="1"/>
    <col min="11" max="11" width="1.77734375" style="168" customWidth="1"/>
    <col min="12" max="12" width="10.77734375" style="167" customWidth="1"/>
    <col min="13" max="13" width="1.77734375" style="169" customWidth="1"/>
    <col min="14" max="14" width="10.77734375" style="167" customWidth="1"/>
    <col min="15" max="15" width="1.77734375" style="168" customWidth="1"/>
    <col min="16" max="16" width="10.77734375" style="167" customWidth="1"/>
    <col min="17" max="17" width="1.77734375" style="169" customWidth="1"/>
    <col min="18" max="18" width="0" style="167" hidden="1" customWidth="1"/>
    <col min="19" max="19" width="8.77734375" style="167" customWidth="1"/>
    <col min="20" max="20" width="9.21875" style="167" hidden="1" customWidth="1"/>
    <col min="21" max="16384" width="8.77734375" style="167"/>
  </cols>
  <sheetData>
    <row r="1" spans="1:20" s="39" customFormat="1" ht="17.55" customHeight="1" x14ac:dyDescent="0.25">
      <c r="A1" s="33" t="s">
        <v>0</v>
      </c>
      <c r="B1" s="34"/>
      <c r="C1" s="35"/>
      <c r="D1" s="35"/>
      <c r="E1" s="35"/>
      <c r="F1" s="35"/>
      <c r="G1" s="35"/>
      <c r="H1" s="35"/>
      <c r="I1" s="36"/>
      <c r="J1" s="37" t="s">
        <v>1</v>
      </c>
      <c r="K1" s="37"/>
      <c r="L1" s="38"/>
      <c r="M1" s="36"/>
      <c r="N1" s="36" t="s">
        <v>2</v>
      </c>
      <c r="O1" s="36"/>
      <c r="P1" s="35"/>
      <c r="Q1" s="36"/>
    </row>
    <row r="2" spans="1:20" s="44" customFormat="1" x14ac:dyDescent="0.25">
      <c r="A2" s="40" t="s">
        <v>3</v>
      </c>
      <c r="B2" s="40"/>
      <c r="C2" s="40"/>
      <c r="D2" s="40"/>
      <c r="E2" s="40"/>
      <c r="F2" s="41"/>
      <c r="G2" s="42"/>
      <c r="H2" s="42"/>
      <c r="I2" s="43"/>
      <c r="J2" s="37" t="s">
        <v>4</v>
      </c>
      <c r="K2" s="37"/>
      <c r="L2" s="37"/>
      <c r="M2" s="43"/>
      <c r="N2" s="42"/>
      <c r="O2" s="43"/>
      <c r="P2" s="42"/>
      <c r="Q2" s="43"/>
    </row>
    <row r="3" spans="1:20" s="49" customFormat="1" ht="11.25" customHeight="1" x14ac:dyDescent="0.25">
      <c r="A3" s="45" t="s">
        <v>5</v>
      </c>
      <c r="B3" s="45"/>
      <c r="C3" s="45"/>
      <c r="D3" s="45"/>
      <c r="E3" s="45"/>
      <c r="F3" s="45" t="s">
        <v>6</v>
      </c>
      <c r="G3" s="45"/>
      <c r="H3" s="45"/>
      <c r="I3" s="46"/>
      <c r="J3" s="47" t="s">
        <v>7</v>
      </c>
      <c r="K3" s="46"/>
      <c r="L3" s="45" t="s">
        <v>8</v>
      </c>
      <c r="M3" s="46"/>
      <c r="N3" s="45"/>
      <c r="O3" s="46"/>
      <c r="P3" s="45"/>
      <c r="Q3" s="48" t="s">
        <v>9</v>
      </c>
    </row>
    <row r="4" spans="1:20" s="55" customFormat="1" ht="11.25" customHeight="1" thickBot="1" x14ac:dyDescent="0.3">
      <c r="A4" s="330" t="s">
        <v>10</v>
      </c>
      <c r="B4" s="330"/>
      <c r="C4" s="330"/>
      <c r="D4" s="50"/>
      <c r="E4" s="50"/>
      <c r="F4" s="50" t="s">
        <v>11</v>
      </c>
      <c r="G4" s="51"/>
      <c r="H4" s="50"/>
      <c r="I4" s="52"/>
      <c r="J4" s="1" t="s">
        <v>12</v>
      </c>
      <c r="K4" s="52"/>
      <c r="L4" s="53">
        <f>'[1]Week SetUp'!$A$12</f>
        <v>0</v>
      </c>
      <c r="M4" s="52"/>
      <c r="N4" s="50"/>
      <c r="O4" s="52"/>
      <c r="P4" s="50"/>
      <c r="Q4" s="54">
        <f>'[1]Week SetUp'!$E$10</f>
        <v>0</v>
      </c>
    </row>
    <row r="5" spans="1:20" s="49" customFormat="1" ht="9.6" x14ac:dyDescent="0.25">
      <c r="A5" s="56"/>
      <c r="B5" s="57" t="s">
        <v>13</v>
      </c>
      <c r="C5" s="57" t="s">
        <v>14</v>
      </c>
      <c r="D5" s="57" t="s">
        <v>15</v>
      </c>
      <c r="E5" s="58" t="s">
        <v>16</v>
      </c>
      <c r="F5" s="58" t="s">
        <v>17</v>
      </c>
      <c r="G5" s="58"/>
      <c r="H5" s="58" t="s">
        <v>18</v>
      </c>
      <c r="I5" s="58"/>
      <c r="J5" s="57" t="s">
        <v>19</v>
      </c>
      <c r="K5" s="59"/>
      <c r="L5" s="57" t="s">
        <v>20</v>
      </c>
      <c r="M5" s="59"/>
      <c r="N5" s="57" t="s">
        <v>21</v>
      </c>
      <c r="O5" s="59"/>
      <c r="P5" s="57" t="s">
        <v>22</v>
      </c>
      <c r="Q5" s="60"/>
    </row>
    <row r="6" spans="1:20" s="49" customFormat="1" ht="3.75" customHeight="1" thickBot="1" x14ac:dyDescent="0.3">
      <c r="A6" s="61"/>
      <c r="B6" s="62"/>
      <c r="C6" s="63"/>
      <c r="D6" s="62"/>
      <c r="E6" s="64"/>
      <c r="F6" s="64"/>
      <c r="G6" s="65"/>
      <c r="H6" s="64"/>
      <c r="I6" s="66"/>
      <c r="J6" s="62"/>
      <c r="K6" s="66"/>
      <c r="L6" s="62"/>
      <c r="M6" s="66"/>
      <c r="N6" s="62"/>
      <c r="O6" s="66"/>
      <c r="P6" s="62"/>
      <c r="Q6" s="67"/>
    </row>
    <row r="7" spans="1:20" s="79" customFormat="1" ht="10.5" customHeight="1" x14ac:dyDescent="0.25">
      <c r="A7" s="68">
        <v>1</v>
      </c>
      <c r="B7" s="69">
        <f>IF($D7="","",VLOOKUP($D7,'[1]Boys Si Main Draw Prep'!$A$7:$P$38,15))</f>
        <v>0</v>
      </c>
      <c r="C7" s="69" t="str">
        <f>IF($D7="","",VLOOKUP($D7,'[1]Boys Si Main Draw Prep'!$A$7:$P$38,16))</f>
        <v>WC0009</v>
      </c>
      <c r="D7" s="70">
        <v>1</v>
      </c>
      <c r="E7" s="71" t="str">
        <f>UPPER(IF($D7="","",VLOOKUP($D7,'[1]Boys Si Main Draw Prep'!$A$7:$P$38,2)))</f>
        <v xml:space="preserve">KARTHIK. </v>
      </c>
      <c r="F7" s="71" t="str">
        <f>IF($D7="","",VLOOKUP($D7,'[1]Boys Si Main Draw Prep'!$A$7:$P$38,3))</f>
        <v>K</v>
      </c>
      <c r="G7" s="71"/>
      <c r="H7" s="71" t="str">
        <f>IF($D7="","",VLOOKUP($D7,'[1]Boys Si Main Draw Prep'!$A$7:$P$38,4))</f>
        <v>TN</v>
      </c>
      <c r="I7" s="72"/>
      <c r="J7" s="73"/>
      <c r="K7" s="73"/>
      <c r="L7" s="73"/>
      <c r="M7" s="73"/>
      <c r="N7" s="74"/>
      <c r="O7" s="75"/>
      <c r="P7" s="76"/>
      <c r="Q7" s="77"/>
      <c r="R7" s="78"/>
      <c r="T7" s="80" t="str">
        <f>'[1]SetUp Officials'!P21</f>
        <v>Umpire</v>
      </c>
    </row>
    <row r="8" spans="1:20" s="79" customFormat="1" ht="9.6" customHeight="1" x14ac:dyDescent="0.25">
      <c r="A8" s="81"/>
      <c r="B8" s="82"/>
      <c r="C8" s="82"/>
      <c r="D8" s="82"/>
      <c r="E8" s="73"/>
      <c r="F8" s="73"/>
      <c r="G8" s="83"/>
      <c r="H8" s="84" t="s">
        <v>23</v>
      </c>
      <c r="I8" s="85" t="s">
        <v>55</v>
      </c>
      <c r="J8" s="86" t="str">
        <f>UPPER(IF(OR(I8="a",I8="as"),E7,IF(OR(I8="b",I8="bs"),E9,)))</f>
        <v xml:space="preserve">KARTHIK. </v>
      </c>
      <c r="K8" s="86"/>
      <c r="L8" s="73"/>
      <c r="M8" s="73"/>
      <c r="N8" s="74"/>
      <c r="O8" s="75"/>
      <c r="P8" s="76"/>
      <c r="Q8" s="77"/>
      <c r="R8" s="78"/>
      <c r="T8" s="87" t="str">
        <f>'[1]SetUp Officials'!P22</f>
        <v xml:space="preserve"> </v>
      </c>
    </row>
    <row r="9" spans="1:20" s="79" customFormat="1" ht="9.6" customHeight="1" x14ac:dyDescent="0.25">
      <c r="A9" s="81">
        <v>2</v>
      </c>
      <c r="B9" s="69">
        <f>IF($D9="","",VLOOKUP($D9,'[1]Boys Si Main Draw Prep'!$A$7:$P$38,15))</f>
        <v>0</v>
      </c>
      <c r="C9" s="69">
        <f>IF($D9="","",VLOOKUP($D9,'[1]Boys Si Main Draw Prep'!$A$7:$P$38,16))</f>
        <v>0</v>
      </c>
      <c r="D9" s="70">
        <v>31</v>
      </c>
      <c r="E9" s="69" t="str">
        <f>UPPER(IF($D9="","",VLOOKUP($D9,'[1]Boys Si Main Draw Prep'!$A$7:$P$38,2)))</f>
        <v>BYE</v>
      </c>
      <c r="F9" s="69">
        <f>IF($D9="","",VLOOKUP($D9,'[1]Boys Si Main Draw Prep'!$A$7:$P$38,3))</f>
        <v>0</v>
      </c>
      <c r="G9" s="69"/>
      <c r="H9" s="69">
        <f>IF($D9="","",VLOOKUP($D9,'[1]Boys Si Main Draw Prep'!$A$7:$P$38,4))</f>
        <v>0</v>
      </c>
      <c r="I9" s="88"/>
      <c r="J9" s="73"/>
      <c r="K9" s="89"/>
      <c r="L9" s="73"/>
      <c r="M9" s="73"/>
      <c r="N9" s="74"/>
      <c r="O9" s="75"/>
      <c r="P9" s="76"/>
      <c r="Q9" s="77"/>
      <c r="R9" s="78"/>
      <c r="T9" s="87" t="str">
        <f>'[1]SetUp Officials'!P23</f>
        <v xml:space="preserve"> </v>
      </c>
    </row>
    <row r="10" spans="1:20" s="79" customFormat="1" ht="9.6" customHeight="1" x14ac:dyDescent="0.25">
      <c r="A10" s="81"/>
      <c r="B10" s="82"/>
      <c r="C10" s="82"/>
      <c r="D10" s="90"/>
      <c r="E10" s="73"/>
      <c r="F10" s="73"/>
      <c r="G10" s="83"/>
      <c r="H10" s="73"/>
      <c r="I10" s="91"/>
      <c r="J10" s="84" t="s">
        <v>23</v>
      </c>
      <c r="K10" s="92" t="s">
        <v>55</v>
      </c>
      <c r="L10" s="86" t="str">
        <f>UPPER(IF(OR(K10="a",K10="as"),J8,IF(OR(K10="b",K10="bs"),J12,)))</f>
        <v xml:space="preserve">KARTHIK. </v>
      </c>
      <c r="M10" s="93"/>
      <c r="N10" s="94"/>
      <c r="O10" s="94"/>
      <c r="P10" s="76"/>
      <c r="Q10" s="77"/>
      <c r="R10" s="78"/>
      <c r="T10" s="87" t="str">
        <f>'[1]SetUp Officials'!P24</f>
        <v xml:space="preserve"> </v>
      </c>
    </row>
    <row r="11" spans="1:20" s="79" customFormat="1" ht="9.6" customHeight="1" x14ac:dyDescent="0.25">
      <c r="A11" s="81">
        <v>3</v>
      </c>
      <c r="B11" s="69">
        <f>IF($D11="","",VLOOKUP($D11,'[1]Boys Si Main Draw Prep'!$A$7:$P$38,15))</f>
        <v>0</v>
      </c>
      <c r="C11" s="69" t="str">
        <f>IF($D11="","",VLOOKUP($D11,'[1]Boys Si Main Draw Prep'!$A$7:$P$38,16))</f>
        <v>WC0071</v>
      </c>
      <c r="D11" s="70">
        <v>17</v>
      </c>
      <c r="E11" s="69" t="str">
        <f>UPPER(IF($D11="","",VLOOKUP($D11,'[1]Boys Si Main Draw Prep'!$A$7:$P$38,2)))</f>
        <v xml:space="preserve">MAULALI </v>
      </c>
      <c r="F11" s="69" t="str">
        <f>IF($D11="","",VLOOKUP($D11,'[1]Boys Si Main Draw Prep'!$A$7:$P$38,3))</f>
        <v>M G</v>
      </c>
      <c r="G11" s="69"/>
      <c r="H11" s="69" t="str">
        <f>IF($D11="","",VLOOKUP($D11,'[1]Boys Si Main Draw Prep'!$A$7:$P$38,4))</f>
        <v>KA</v>
      </c>
      <c r="I11" s="72"/>
      <c r="J11" s="73"/>
      <c r="K11" s="95"/>
      <c r="L11" s="73" t="s">
        <v>93</v>
      </c>
      <c r="M11" s="96"/>
      <c r="N11" s="94"/>
      <c r="O11" s="94"/>
      <c r="P11" s="76"/>
      <c r="Q11" s="77"/>
      <c r="R11" s="78"/>
      <c r="T11" s="87" t="str">
        <f>'[1]SetUp Officials'!P25</f>
        <v xml:space="preserve"> </v>
      </c>
    </row>
    <row r="12" spans="1:20" s="79" customFormat="1" ht="9.6" customHeight="1" x14ac:dyDescent="0.25">
      <c r="A12" s="81"/>
      <c r="B12" s="82"/>
      <c r="C12" s="82"/>
      <c r="D12" s="90"/>
      <c r="E12" s="73"/>
      <c r="F12" s="73"/>
      <c r="G12" s="83"/>
      <c r="H12" s="84" t="s">
        <v>23</v>
      </c>
      <c r="I12" s="85" t="s">
        <v>65</v>
      </c>
      <c r="J12" s="86" t="str">
        <f>UPPER(IF(OR(I12="a",I12="as"),E11,IF(OR(I12="b",I12="bs"),E13,)))</f>
        <v>M. ANJINAPPA</v>
      </c>
      <c r="K12" s="97"/>
      <c r="L12" s="73"/>
      <c r="M12" s="96"/>
      <c r="N12" s="94"/>
      <c r="O12" s="94"/>
      <c r="P12" s="76"/>
      <c r="Q12" s="77"/>
      <c r="R12" s="78"/>
      <c r="T12" s="87" t="str">
        <f>'[1]SetUp Officials'!P26</f>
        <v xml:space="preserve"> </v>
      </c>
    </row>
    <row r="13" spans="1:20" s="79" customFormat="1" ht="9.6" customHeight="1" x14ac:dyDescent="0.25">
      <c r="A13" s="81">
        <v>4</v>
      </c>
      <c r="B13" s="69">
        <f>IF($D13="","",VLOOKUP($D13,'[1]Boys Si Main Draw Prep'!$A$7:$P$38,15))</f>
        <v>0</v>
      </c>
      <c r="C13" s="69" t="str">
        <f>IF($D13="","",VLOOKUP($D13,'[1]Boys Si Main Draw Prep'!$A$7:$P$38,16))</f>
        <v>New Reg.</v>
      </c>
      <c r="D13" s="70">
        <v>23</v>
      </c>
      <c r="E13" s="69" t="str">
        <f>UPPER(IF($D13="","",VLOOKUP($D13,'[1]Boys Si Main Draw Prep'!$A$7:$P$38,2)))</f>
        <v>M. ANJINAPPA</v>
      </c>
      <c r="F13" s="69">
        <f>IF($D13="","",VLOOKUP($D13,'[1]Boys Si Main Draw Prep'!$A$7:$P$38,3))</f>
        <v>0</v>
      </c>
      <c r="G13" s="69"/>
      <c r="H13" s="69" t="str">
        <f>IF($D13="","",VLOOKUP($D13,'[1]Boys Si Main Draw Prep'!$A$7:$P$38,4))</f>
        <v>KA</v>
      </c>
      <c r="I13" s="98"/>
      <c r="J13" s="94" t="s">
        <v>89</v>
      </c>
      <c r="K13" s="73"/>
      <c r="L13" s="73"/>
      <c r="M13" s="96"/>
      <c r="N13" s="94"/>
      <c r="O13" s="94"/>
      <c r="P13" s="76"/>
      <c r="Q13" s="77"/>
      <c r="R13" s="78"/>
      <c r="T13" s="87" t="str">
        <f>'[1]SetUp Officials'!P27</f>
        <v xml:space="preserve"> </v>
      </c>
    </row>
    <row r="14" spans="1:20" s="79" customFormat="1" ht="9.6" customHeight="1" x14ac:dyDescent="0.25">
      <c r="A14" s="81"/>
      <c r="B14" s="82"/>
      <c r="C14" s="82"/>
      <c r="D14" s="90"/>
      <c r="E14" s="73"/>
      <c r="F14" s="73"/>
      <c r="G14" s="83"/>
      <c r="H14" s="99"/>
      <c r="I14" s="91"/>
      <c r="J14" s="73"/>
      <c r="K14" s="73"/>
      <c r="L14" s="84" t="s">
        <v>23</v>
      </c>
      <c r="M14" s="92" t="s">
        <v>55</v>
      </c>
      <c r="N14" s="86" t="str">
        <f>UPPER(IF(OR(M14="a",M14="as"),L10,IF(OR(M14="b",M14="bs"),L18,)))</f>
        <v xml:space="preserve">KARTHIK. </v>
      </c>
      <c r="O14" s="93"/>
      <c r="P14" s="76"/>
      <c r="Q14" s="77"/>
      <c r="R14" s="78"/>
      <c r="T14" s="87" t="str">
        <f>'[1]SetUp Officials'!P28</f>
        <v xml:space="preserve"> </v>
      </c>
    </row>
    <row r="15" spans="1:20" s="79" customFormat="1" ht="9.6" customHeight="1" x14ac:dyDescent="0.25">
      <c r="A15" s="81">
        <v>5</v>
      </c>
      <c r="B15" s="69">
        <f>IF($D15="","",VLOOKUP($D15,'[1]Boys Si Main Draw Prep'!$A$7:$P$38,15))</f>
        <v>0</v>
      </c>
      <c r="C15" s="69" t="str">
        <f>IF($D15="","",VLOOKUP($D15,'[1]Boys Si Main Draw Prep'!$A$7:$P$38,16))</f>
        <v>WC0026</v>
      </c>
      <c r="D15" s="70">
        <v>30</v>
      </c>
      <c r="E15" s="69" t="str">
        <f>UPPER(IF($D15="","",VLOOKUP($D15,'[1]Boys Si Main Draw Prep'!$A$7:$P$38,2)))</f>
        <v xml:space="preserve">GANGADHARAPPA </v>
      </c>
      <c r="F15" s="69" t="str">
        <f>IF($D15="","",VLOOKUP($D15,'[1]Boys Si Main Draw Prep'!$A$7:$P$38,3))</f>
        <v>C</v>
      </c>
      <c r="G15" s="69"/>
      <c r="H15" s="69" t="str">
        <f>IF($D15="","",VLOOKUP($D15,'[1]Boys Si Main Draw Prep'!$A$7:$P$38,4))</f>
        <v>KA</v>
      </c>
      <c r="I15" s="100"/>
      <c r="J15" s="73"/>
      <c r="K15" s="73"/>
      <c r="L15" s="73"/>
      <c r="M15" s="96"/>
      <c r="N15" s="73" t="s">
        <v>93</v>
      </c>
      <c r="O15" s="101"/>
      <c r="P15" s="74"/>
      <c r="Q15" s="75"/>
      <c r="R15" s="78"/>
      <c r="T15" s="87" t="str">
        <f>'[1]SetUp Officials'!P29</f>
        <v xml:space="preserve"> </v>
      </c>
    </row>
    <row r="16" spans="1:20" s="79" customFormat="1" ht="9.6" customHeight="1" thickBot="1" x14ac:dyDescent="0.3">
      <c r="A16" s="81"/>
      <c r="B16" s="82"/>
      <c r="C16" s="82"/>
      <c r="D16" s="90"/>
      <c r="E16" s="73"/>
      <c r="F16" s="73"/>
      <c r="G16" s="83"/>
      <c r="H16" s="84" t="s">
        <v>23</v>
      </c>
      <c r="I16" s="85" t="s">
        <v>65</v>
      </c>
      <c r="J16" s="86" t="str">
        <f>UPPER(IF(OR(I16="a",I16="as"),E15,IF(OR(I16="b",I16="bs"),E17,)))</f>
        <v xml:space="preserve">PANDURANGASWAMY </v>
      </c>
      <c r="K16" s="86"/>
      <c r="L16" s="73"/>
      <c r="M16" s="96"/>
      <c r="N16" s="74"/>
      <c r="O16" s="101"/>
      <c r="P16" s="74"/>
      <c r="Q16" s="75"/>
      <c r="R16" s="78"/>
      <c r="T16" s="102" t="str">
        <f>'[1]SetUp Officials'!P30</f>
        <v>None</v>
      </c>
    </row>
    <row r="17" spans="1:18" s="79" customFormat="1" ht="9.6" customHeight="1" x14ac:dyDescent="0.25">
      <c r="A17" s="81">
        <v>6</v>
      </c>
      <c r="B17" s="69">
        <f>IF($D17="","",VLOOKUP($D17,'[1]Boys Si Main Draw Prep'!$A$7:$P$38,15))</f>
        <v>0</v>
      </c>
      <c r="C17" s="69" t="str">
        <f>IF($D17="","",VLOOKUP($D17,'[1]Boys Si Main Draw Prep'!$A$7:$P$38,16))</f>
        <v>WC0040</v>
      </c>
      <c r="D17" s="70">
        <v>11</v>
      </c>
      <c r="E17" s="69" t="str">
        <f>UPPER(IF($D17="","",VLOOKUP($D17,'[1]Boys Si Main Draw Prep'!$A$7:$P$38,2)))</f>
        <v xml:space="preserve">PANDURANGASWAMY </v>
      </c>
      <c r="F17" s="69" t="str">
        <f>IF($D17="","",VLOOKUP($D17,'[1]Boys Si Main Draw Prep'!$A$7:$P$38,3))</f>
        <v>B R</v>
      </c>
      <c r="G17" s="69"/>
      <c r="H17" s="69" t="str">
        <f>IF($D17="","",VLOOKUP($D17,'[1]Boys Si Main Draw Prep'!$A$7:$P$38,4))</f>
        <v>KA</v>
      </c>
      <c r="I17" s="88"/>
      <c r="J17" s="73" t="s">
        <v>92</v>
      </c>
      <c r="K17" s="89"/>
      <c r="L17" s="73"/>
      <c r="M17" s="96"/>
      <c r="N17" s="74"/>
      <c r="O17" s="101"/>
      <c r="P17" s="74"/>
      <c r="Q17" s="75"/>
      <c r="R17" s="78"/>
    </row>
    <row r="18" spans="1:18" s="79" customFormat="1" ht="9.6" customHeight="1" x14ac:dyDescent="0.25">
      <c r="A18" s="81"/>
      <c r="B18" s="82"/>
      <c r="C18" s="82"/>
      <c r="D18" s="90"/>
      <c r="E18" s="73"/>
      <c r="F18" s="73"/>
      <c r="G18" s="83"/>
      <c r="H18" s="73"/>
      <c r="I18" s="91"/>
      <c r="J18" s="84" t="s">
        <v>23</v>
      </c>
      <c r="K18" s="92" t="s">
        <v>56</v>
      </c>
      <c r="L18" s="86" t="str">
        <f>UPPER(IF(OR(K18="a",K18="as"),J16,IF(OR(K18="b",K18="bs"),J20,)))</f>
        <v xml:space="preserve">ABDUL </v>
      </c>
      <c r="M18" s="103"/>
      <c r="N18" s="74"/>
      <c r="O18" s="101"/>
      <c r="P18" s="74"/>
      <c r="Q18" s="75"/>
      <c r="R18" s="78"/>
    </row>
    <row r="19" spans="1:18" s="79" customFormat="1" ht="9.6" customHeight="1" x14ac:dyDescent="0.25">
      <c r="A19" s="81">
        <v>7</v>
      </c>
      <c r="B19" s="69">
        <f>IF($D19="","",VLOOKUP($D19,'[1]Boys Si Main Draw Prep'!$A$7:$P$38,15))</f>
        <v>0</v>
      </c>
      <c r="C19" s="69" t="str">
        <f>IF($D19="","",VLOOKUP($D19,'[1]Boys Si Main Draw Prep'!$A$7:$P$38,16))</f>
        <v>WC0002</v>
      </c>
      <c r="D19" s="70">
        <v>21</v>
      </c>
      <c r="E19" s="69" t="str">
        <f>UPPER(IF($D19="","",VLOOKUP($D19,'[1]Boys Si Main Draw Prep'!$A$7:$P$38,2)))</f>
        <v xml:space="preserve">SHIVA PRASAD </v>
      </c>
      <c r="F19" s="69" t="str">
        <f>IF($D19="","",VLOOKUP($D19,'[1]Boys Si Main Draw Prep'!$A$7:$P$38,3))</f>
        <v>S</v>
      </c>
      <c r="G19" s="69"/>
      <c r="H19" s="69" t="str">
        <f>IF($D19="","",VLOOKUP($D19,'[1]Boys Si Main Draw Prep'!$A$7:$P$38,4))</f>
        <v>KA</v>
      </c>
      <c r="I19" s="72"/>
      <c r="J19" s="73"/>
      <c r="K19" s="95"/>
      <c r="L19" s="73" t="s">
        <v>90</v>
      </c>
      <c r="M19" s="94"/>
      <c r="N19" s="74"/>
      <c r="O19" s="101"/>
      <c r="P19" s="74"/>
      <c r="Q19" s="75"/>
      <c r="R19" s="78"/>
    </row>
    <row r="20" spans="1:18" s="79" customFormat="1" ht="9.6" customHeight="1" x14ac:dyDescent="0.25">
      <c r="A20" s="81"/>
      <c r="B20" s="82"/>
      <c r="C20" s="82"/>
      <c r="D20" s="82"/>
      <c r="E20" s="73"/>
      <c r="F20" s="73"/>
      <c r="G20" s="83"/>
      <c r="H20" s="84" t="s">
        <v>23</v>
      </c>
      <c r="I20" s="85" t="s">
        <v>56</v>
      </c>
      <c r="J20" s="86" t="str">
        <f>UPPER(IF(OR(I20="a",I20="as"),E19,IF(OR(I20="b",I20="bs"),E21,)))</f>
        <v xml:space="preserve">ABDUL </v>
      </c>
      <c r="K20" s="97"/>
      <c r="L20" s="73"/>
      <c r="M20" s="94"/>
      <c r="N20" s="74"/>
      <c r="O20" s="101"/>
      <c r="P20" s="74"/>
      <c r="Q20" s="75"/>
      <c r="R20" s="78"/>
    </row>
    <row r="21" spans="1:18" s="79" customFormat="1" ht="9.6" customHeight="1" x14ac:dyDescent="0.25">
      <c r="A21" s="68">
        <v>8</v>
      </c>
      <c r="B21" s="69">
        <f>IF($D21="","",VLOOKUP($D21,'[1]Boys Si Main Draw Prep'!$A$7:$P$38,15))</f>
        <v>0</v>
      </c>
      <c r="C21" s="69" t="str">
        <f>IF($D21="","",VLOOKUP($D21,'[1]Boys Si Main Draw Prep'!$A$7:$P$38,16))</f>
        <v xml:space="preserve">WC0069 </v>
      </c>
      <c r="D21" s="70">
        <v>6</v>
      </c>
      <c r="E21" s="71" t="str">
        <f>UPPER(IF($D21="","",VLOOKUP($D21,'[1]Boys Si Main Draw Prep'!$A$7:$P$38,2)))</f>
        <v xml:space="preserve">ABDUL </v>
      </c>
      <c r="F21" s="71" t="str">
        <f>IF($D21="","",VLOOKUP($D21,'[1]Boys Si Main Draw Prep'!$A$7:$P$38,3))</f>
        <v>Gafar</v>
      </c>
      <c r="G21" s="71"/>
      <c r="H21" s="71" t="str">
        <f>IF($D21="","",VLOOKUP($D21,'[1]Boys Si Main Draw Prep'!$A$7:$P$38,4))</f>
        <v>KA</v>
      </c>
      <c r="I21" s="98"/>
      <c r="J21" s="73" t="s">
        <v>88</v>
      </c>
      <c r="K21" s="73"/>
      <c r="L21" s="73"/>
      <c r="M21" s="94"/>
      <c r="N21" s="74"/>
      <c r="O21" s="101"/>
      <c r="P21" s="74"/>
      <c r="Q21" s="75"/>
      <c r="R21" s="78"/>
    </row>
    <row r="22" spans="1:18" s="79" customFormat="1" ht="9.6" customHeight="1" x14ac:dyDescent="0.25">
      <c r="A22" s="81"/>
      <c r="B22" s="82"/>
      <c r="C22" s="82"/>
      <c r="D22" s="82"/>
      <c r="E22" s="99"/>
      <c r="F22" s="99"/>
      <c r="G22" s="104"/>
      <c r="H22" s="99"/>
      <c r="I22" s="91"/>
      <c r="J22" s="73"/>
      <c r="K22" s="73"/>
      <c r="L22" s="73"/>
      <c r="M22" s="94"/>
      <c r="N22" s="84" t="s">
        <v>23</v>
      </c>
      <c r="O22" s="92" t="s">
        <v>55</v>
      </c>
      <c r="P22" s="86" t="str">
        <f>UPPER(IF(OR(O22="a",O22="as"),N14,IF(OR(O22="b",O22="bs"),N30,)))</f>
        <v xml:space="preserve">KARTHIK. </v>
      </c>
      <c r="Q22" s="105"/>
      <c r="R22" s="78"/>
    </row>
    <row r="23" spans="1:18" s="79" customFormat="1" ht="9.6" customHeight="1" x14ac:dyDescent="0.25">
      <c r="A23" s="68">
        <v>9</v>
      </c>
      <c r="B23" s="69">
        <f>IF($D23="","",VLOOKUP($D23,'[1]Boys Si Main Draw Prep'!$A$7:$P$38,15))</f>
        <v>0</v>
      </c>
      <c r="C23" s="69" t="str">
        <f>IF($D23="","",VLOOKUP($D23,'[1]Boys Si Main Draw Prep'!$A$7:$P$38,16))</f>
        <v>WC0004</v>
      </c>
      <c r="D23" s="70">
        <v>4</v>
      </c>
      <c r="E23" s="71" t="str">
        <f>UPPER(IF($D23="","",VLOOKUP($D23,'[1]Boys Si Main Draw Prep'!$A$7:$P$38,2)))</f>
        <v>MARIAPPA. D</v>
      </c>
      <c r="F23" s="71">
        <f>IF($D23="","",VLOOKUP($D23,'[1]Boys Si Main Draw Prep'!$A$7:$P$38,3))</f>
        <v>0</v>
      </c>
      <c r="G23" s="71"/>
      <c r="H23" s="71" t="str">
        <f>IF($D23="","",VLOOKUP($D23,'[1]Boys Si Main Draw Prep'!$A$7:$P$38,4))</f>
        <v>TN</v>
      </c>
      <c r="I23" s="72"/>
      <c r="J23" s="73"/>
      <c r="K23" s="73"/>
      <c r="L23" s="73"/>
      <c r="M23" s="94"/>
      <c r="N23" s="74"/>
      <c r="O23" s="101"/>
      <c r="P23" s="73" t="s">
        <v>104</v>
      </c>
      <c r="Q23" s="101"/>
      <c r="R23" s="78"/>
    </row>
    <row r="24" spans="1:18" s="79" customFormat="1" ht="9.6" customHeight="1" x14ac:dyDescent="0.25">
      <c r="A24" s="81"/>
      <c r="B24" s="82"/>
      <c r="C24" s="82"/>
      <c r="D24" s="82"/>
      <c r="E24" s="73"/>
      <c r="F24" s="73"/>
      <c r="G24" s="83"/>
      <c r="H24" s="84" t="s">
        <v>23</v>
      </c>
      <c r="I24" s="85" t="s">
        <v>94</v>
      </c>
      <c r="J24" s="86" t="str">
        <f>UPPER(IF(OR(I24="a",I24="as"),E23,IF(OR(I24="b",I24="bs"),E25,)))</f>
        <v>MARIAPPA. D</v>
      </c>
      <c r="K24" s="86"/>
      <c r="L24" s="73"/>
      <c r="M24" s="94"/>
      <c r="N24" s="74"/>
      <c r="O24" s="101"/>
      <c r="P24" s="74"/>
      <c r="Q24" s="101"/>
      <c r="R24" s="78"/>
    </row>
    <row r="25" spans="1:18" s="79" customFormat="1" ht="9.6" customHeight="1" x14ac:dyDescent="0.25">
      <c r="A25" s="81">
        <v>10</v>
      </c>
      <c r="B25" s="69">
        <f>IF($D25="","",VLOOKUP($D25,'[1]Boys Si Main Draw Prep'!$A$7:$P$38,15))</f>
        <v>0</v>
      </c>
      <c r="C25" s="69" t="str">
        <f>IF($D25="","",VLOOKUP($D25,'[1]Boys Si Main Draw Prep'!$A$7:$P$38,16))</f>
        <v>WC0078</v>
      </c>
      <c r="D25" s="70">
        <v>27</v>
      </c>
      <c r="E25" s="69" t="str">
        <f>UPPER(IF($D25="","",VLOOKUP($D25,'[1]Boys Si Main Draw Prep'!$A$7:$P$38,2)))</f>
        <v xml:space="preserve">MITESH </v>
      </c>
      <c r="F25" s="69" t="str">
        <f>IF($D25="","",VLOOKUP($D25,'[1]Boys Si Main Draw Prep'!$A$7:$P$38,3))</f>
        <v>Shah</v>
      </c>
      <c r="G25" s="69"/>
      <c r="H25" s="69" t="str">
        <f>IF($D25="","",VLOOKUP($D25,'[1]Boys Si Main Draw Prep'!$A$7:$P$38,4))</f>
        <v>MH</v>
      </c>
      <c r="I25" s="88"/>
      <c r="J25" s="73" t="s">
        <v>93</v>
      </c>
      <c r="K25" s="89"/>
      <c r="L25" s="73"/>
      <c r="M25" s="94"/>
      <c r="N25" s="74"/>
      <c r="O25" s="101"/>
      <c r="P25" s="74"/>
      <c r="Q25" s="101"/>
      <c r="R25" s="78"/>
    </row>
    <row r="26" spans="1:18" s="79" customFormat="1" ht="9.6" customHeight="1" x14ac:dyDescent="0.25">
      <c r="A26" s="81"/>
      <c r="B26" s="82"/>
      <c r="C26" s="82"/>
      <c r="D26" s="90"/>
      <c r="E26" s="73"/>
      <c r="F26" s="73"/>
      <c r="G26" s="83"/>
      <c r="H26" s="73"/>
      <c r="I26" s="91"/>
      <c r="J26" s="84" t="s">
        <v>23</v>
      </c>
      <c r="K26" s="92" t="s">
        <v>55</v>
      </c>
      <c r="L26" s="86" t="str">
        <f>UPPER(IF(OR(K26="a",K26="as"),J24,IF(OR(K26="b",K26="bs"),J28,)))</f>
        <v>MARIAPPA. D</v>
      </c>
      <c r="M26" s="93"/>
      <c r="N26" s="74"/>
      <c r="O26" s="101"/>
      <c r="P26" s="74"/>
      <c r="Q26" s="101"/>
      <c r="R26" s="78"/>
    </row>
    <row r="27" spans="1:18" s="79" customFormat="1" ht="9.6" customHeight="1" x14ac:dyDescent="0.25">
      <c r="A27" s="81">
        <v>11</v>
      </c>
      <c r="B27" s="69">
        <f>IF($D27="","",VLOOKUP($D27,'[1]Boys Si Main Draw Prep'!$A$7:$P$38,15))</f>
        <v>0</v>
      </c>
      <c r="C27" s="69" t="str">
        <f>IF($D27="","",VLOOKUP($D27,'[1]Boys Si Main Draw Prep'!$A$7:$P$38,16))</f>
        <v>WC0043</v>
      </c>
      <c r="D27" s="70">
        <v>14</v>
      </c>
      <c r="E27" s="69" t="str">
        <f>UPPER(IF($D27="","",VLOOKUP($D27,'[1]Boys Si Main Draw Prep'!$A$7:$P$38,2)))</f>
        <v xml:space="preserve">HANUMANTHAPPA D N </v>
      </c>
      <c r="F27" s="69" t="str">
        <f>IF($D27="","",VLOOKUP($D27,'[1]Boys Si Main Draw Prep'!$A$7:$P$38,3))</f>
        <v>D N</v>
      </c>
      <c r="G27" s="69"/>
      <c r="H27" s="69" t="str">
        <f>IF($D27="","",VLOOKUP($D27,'[1]Boys Si Main Draw Prep'!$A$7:$P$38,4))</f>
        <v>KA</v>
      </c>
      <c r="I27" s="72"/>
      <c r="J27" s="73"/>
      <c r="K27" s="95"/>
      <c r="L27" s="73" t="s">
        <v>95</v>
      </c>
      <c r="M27" s="96"/>
      <c r="N27" s="74"/>
      <c r="O27" s="101"/>
      <c r="P27" s="74"/>
      <c r="Q27" s="101"/>
      <c r="R27" s="78"/>
    </row>
    <row r="28" spans="1:18" s="79" customFormat="1" ht="9.6" customHeight="1" x14ac:dyDescent="0.25">
      <c r="A28" s="68"/>
      <c r="B28" s="82"/>
      <c r="C28" s="82"/>
      <c r="D28" s="90"/>
      <c r="E28" s="73"/>
      <c r="F28" s="73"/>
      <c r="G28" s="83"/>
      <c r="H28" s="84" t="s">
        <v>23</v>
      </c>
      <c r="I28" s="85" t="s">
        <v>57</v>
      </c>
      <c r="J28" s="86" t="str">
        <f>UPPER(IF(OR(I28="a",I28="as"),E27,IF(OR(I28="b",I28="bs"),E29,)))</f>
        <v xml:space="preserve">HANUMANTHAPPA D N </v>
      </c>
      <c r="K28" s="97"/>
      <c r="L28" s="73"/>
      <c r="M28" s="96"/>
      <c r="N28" s="74"/>
      <c r="O28" s="101"/>
      <c r="P28" s="74"/>
      <c r="Q28" s="101"/>
      <c r="R28" s="78"/>
    </row>
    <row r="29" spans="1:18" s="79" customFormat="1" ht="9.6" customHeight="1" x14ac:dyDescent="0.25">
      <c r="A29" s="81">
        <v>12</v>
      </c>
      <c r="B29" s="69">
        <f>IF($D29="","",VLOOKUP($D29,'[1]Boys Si Main Draw Prep'!$A$7:$P$38,15))</f>
        <v>0</v>
      </c>
      <c r="C29" s="69" t="str">
        <f>IF($D29="","",VLOOKUP($D29,'[1]Boys Si Main Draw Prep'!$A$7:$P$38,16))</f>
        <v>WC0050</v>
      </c>
      <c r="D29" s="70">
        <v>16</v>
      </c>
      <c r="E29" s="69" t="str">
        <f>UPPER(IF($D29="","",VLOOKUP($D29,'[1]Boys Si Main Draw Prep'!$A$7:$P$38,2)))</f>
        <v>K. KESAVAN</v>
      </c>
      <c r="F29" s="69">
        <f>IF($D29="","",VLOOKUP($D29,'[1]Boys Si Main Draw Prep'!$A$7:$P$38,3))</f>
        <v>0</v>
      </c>
      <c r="G29" s="69"/>
      <c r="H29" s="69" t="str">
        <f>IF($D29="","",VLOOKUP($D29,'[1]Boys Si Main Draw Prep'!$A$7:$P$38,4))</f>
        <v>KA</v>
      </c>
      <c r="I29" s="98"/>
      <c r="J29" s="73" t="s">
        <v>95</v>
      </c>
      <c r="K29" s="73"/>
      <c r="L29" s="73"/>
      <c r="M29" s="96"/>
      <c r="N29" s="74"/>
      <c r="O29" s="101"/>
      <c r="P29" s="74"/>
      <c r="Q29" s="101"/>
      <c r="R29" s="78"/>
    </row>
    <row r="30" spans="1:18" s="79" customFormat="1" ht="9.6" customHeight="1" x14ac:dyDescent="0.25">
      <c r="A30" s="81"/>
      <c r="B30" s="82"/>
      <c r="C30" s="82"/>
      <c r="D30" s="90"/>
      <c r="E30" s="73"/>
      <c r="F30" s="73"/>
      <c r="G30" s="83"/>
      <c r="H30" s="99"/>
      <c r="I30" s="91"/>
      <c r="J30" s="73"/>
      <c r="K30" s="73"/>
      <c r="L30" s="84" t="s">
        <v>23</v>
      </c>
      <c r="M30" s="92" t="s">
        <v>55</v>
      </c>
      <c r="N30" s="86" t="str">
        <f>UPPER(IF(OR(M30="a",M30="as"),L26,IF(OR(M30="b",M30="bs"),L34,)))</f>
        <v>MARIAPPA. D</v>
      </c>
      <c r="O30" s="106"/>
      <c r="P30" s="74"/>
      <c r="Q30" s="101"/>
      <c r="R30" s="78"/>
    </row>
    <row r="31" spans="1:18" s="79" customFormat="1" ht="9.6" customHeight="1" x14ac:dyDescent="0.25">
      <c r="A31" s="81">
        <v>13</v>
      </c>
      <c r="B31" s="69">
        <f>IF($D31="","",VLOOKUP($D31,'[1]Boys Si Main Draw Prep'!$A$7:$P$38,15))</f>
        <v>0</v>
      </c>
      <c r="C31" s="69" t="str">
        <f>IF($D31="","",VLOOKUP($D31,'[1]Boys Si Main Draw Prep'!$A$7:$P$38,16))</f>
        <v>WC0077</v>
      </c>
      <c r="D31" s="70">
        <v>20</v>
      </c>
      <c r="E31" s="69" t="str">
        <f>UPPER(IF($D31="","",VLOOKUP($D31,'[1]Boys Si Main Draw Prep'!$A$7:$P$38,2)))</f>
        <v xml:space="preserve">BASAVARAJ M </v>
      </c>
      <c r="F31" s="69" t="str">
        <f>IF($D31="","",VLOOKUP($D31,'[1]Boys Si Main Draw Prep'!$A$7:$P$38,3))</f>
        <v>Kundaragi</v>
      </c>
      <c r="G31" s="69"/>
      <c r="H31" s="69" t="str">
        <f>IF($D31="","",VLOOKUP($D31,'[1]Boys Si Main Draw Prep'!$A$7:$P$38,4))</f>
        <v>KA</v>
      </c>
      <c r="I31" s="100"/>
      <c r="J31" s="73"/>
      <c r="K31" s="73"/>
      <c r="L31" s="73"/>
      <c r="M31" s="96"/>
      <c r="N31" s="73" t="s">
        <v>96</v>
      </c>
      <c r="O31" s="75"/>
      <c r="P31" s="74"/>
      <c r="Q31" s="101"/>
      <c r="R31" s="78"/>
    </row>
    <row r="32" spans="1:18" s="79" customFormat="1" ht="9.6" customHeight="1" x14ac:dyDescent="0.25">
      <c r="A32" s="81"/>
      <c r="B32" s="82"/>
      <c r="C32" s="82"/>
      <c r="D32" s="90"/>
      <c r="E32" s="73"/>
      <c r="F32" s="73"/>
      <c r="G32" s="83"/>
      <c r="H32" s="84" t="s">
        <v>23</v>
      </c>
      <c r="I32" s="85" t="s">
        <v>87</v>
      </c>
      <c r="J32" s="86" t="str">
        <f>UPPER(IF(OR(I32="a",I32="as"),E31,IF(OR(I32="b",I32="bs"),E33,)))</f>
        <v>INDRAJEET PANDEY</v>
      </c>
      <c r="K32" s="86"/>
      <c r="L32" s="73"/>
      <c r="M32" s="96"/>
      <c r="N32" s="74"/>
      <c r="O32" s="75"/>
      <c r="P32" s="74"/>
      <c r="Q32" s="101"/>
      <c r="R32" s="78"/>
    </row>
    <row r="33" spans="1:18" s="79" customFormat="1" ht="9.6" customHeight="1" x14ac:dyDescent="0.25">
      <c r="A33" s="81">
        <v>14</v>
      </c>
      <c r="B33" s="69">
        <f>IF($D33="","",VLOOKUP($D33,'[1]Boys Si Main Draw Prep'!$A$7:$P$38,15))</f>
        <v>0</v>
      </c>
      <c r="C33" s="69" t="str">
        <f>IF($D33="","",VLOOKUP($D33,'[1]Boys Si Main Draw Prep'!$A$7:$P$38,16))</f>
        <v>WC0066</v>
      </c>
      <c r="D33" s="70">
        <v>9</v>
      </c>
      <c r="E33" s="69" t="str">
        <f>UPPER(IF($D33="","",VLOOKUP($D33,'[1]Boys Si Main Draw Prep'!$A$7:$P$38,2)))</f>
        <v>INDRAJEET PANDEY</v>
      </c>
      <c r="F33" s="69" t="str">
        <f>IF($D33="","",VLOOKUP($D33,'[1]Boys Si Main Draw Prep'!$A$7:$P$38,3))</f>
        <v>Pandye</v>
      </c>
      <c r="G33" s="69"/>
      <c r="H33" s="69" t="str">
        <f>IF($D33="","",VLOOKUP($D33,'[1]Boys Si Main Draw Prep'!$A$7:$P$38,4))</f>
        <v>TN</v>
      </c>
      <c r="I33" s="88"/>
      <c r="J33" s="73" t="s">
        <v>90</v>
      </c>
      <c r="K33" s="89"/>
      <c r="L33" s="73"/>
      <c r="M33" s="96"/>
      <c r="N33" s="74"/>
      <c r="O33" s="75"/>
      <c r="P33" s="74"/>
      <c r="Q33" s="101"/>
      <c r="R33" s="78"/>
    </row>
    <row r="34" spans="1:18" s="79" customFormat="1" ht="9.6" customHeight="1" x14ac:dyDescent="0.25">
      <c r="A34" s="81"/>
      <c r="B34" s="82"/>
      <c r="C34" s="82"/>
      <c r="D34" s="90"/>
      <c r="E34" s="73"/>
      <c r="F34" s="73"/>
      <c r="G34" s="83"/>
      <c r="H34" s="73"/>
      <c r="I34" s="91"/>
      <c r="J34" s="84" t="s">
        <v>23</v>
      </c>
      <c r="K34" s="92" t="s">
        <v>57</v>
      </c>
      <c r="L34" s="86" t="str">
        <f>UPPER(IF(OR(K34="a",K34="as"),J32,IF(OR(K34="b",K34="bs"),J36,)))</f>
        <v>INDRAJEET PANDEY</v>
      </c>
      <c r="M34" s="103"/>
      <c r="N34" s="74"/>
      <c r="O34" s="75"/>
      <c r="P34" s="74"/>
      <c r="Q34" s="101"/>
      <c r="R34" s="78"/>
    </row>
    <row r="35" spans="1:18" s="79" customFormat="1" ht="9.6" customHeight="1" x14ac:dyDescent="0.25">
      <c r="A35" s="81">
        <v>15</v>
      </c>
      <c r="B35" s="69">
        <f>IF($D35="","",VLOOKUP($D35,'[1]Boys Si Main Draw Prep'!$A$7:$P$38,15))</f>
        <v>0</v>
      </c>
      <c r="C35" s="69" t="str">
        <f>IF($D35="","",VLOOKUP($D35,'[1]Boys Si Main Draw Prep'!$A$7:$P$38,16))</f>
        <v>WC0092</v>
      </c>
      <c r="D35" s="70">
        <v>28</v>
      </c>
      <c r="E35" s="69" t="str">
        <f>UPPER(IF($D35="","",VLOOKUP($D35,'[1]Boys Si Main Draw Prep'!$A$7:$P$38,2)))</f>
        <v xml:space="preserve">VIJAY </v>
      </c>
      <c r="F35" s="69" t="str">
        <f>IF($D35="","",VLOOKUP($D35,'[1]Boys Si Main Draw Prep'!$A$7:$P$38,3))</f>
        <v>Dharmameher</v>
      </c>
      <c r="G35" s="69"/>
      <c r="H35" s="69" t="str">
        <f>IF($D35="","",VLOOKUP($D35,'[1]Boys Si Main Draw Prep'!$A$7:$P$38,4))</f>
        <v>MH</v>
      </c>
      <c r="I35" s="72"/>
      <c r="J35" s="73"/>
      <c r="K35" s="95"/>
      <c r="L35" s="73" t="s">
        <v>93</v>
      </c>
      <c r="M35" s="94"/>
      <c r="N35" s="74"/>
      <c r="O35" s="75"/>
      <c r="P35" s="74"/>
      <c r="Q35" s="101"/>
      <c r="R35" s="78"/>
    </row>
    <row r="36" spans="1:18" s="79" customFormat="1" ht="9.6" customHeight="1" x14ac:dyDescent="0.25">
      <c r="A36" s="81"/>
      <c r="B36" s="82"/>
      <c r="C36" s="82"/>
      <c r="D36" s="82"/>
      <c r="E36" s="73"/>
      <c r="F36" s="73"/>
      <c r="G36" s="83"/>
      <c r="H36" s="84" t="s">
        <v>23</v>
      </c>
      <c r="I36" s="85" t="s">
        <v>56</v>
      </c>
      <c r="J36" s="86" t="str">
        <f>UPPER(IF(OR(I36="a",I36="as"),E35,IF(OR(I36="b",I36="bs"),E37,)))</f>
        <v xml:space="preserve">ALEXANDER </v>
      </c>
      <c r="K36" s="97"/>
      <c r="L36" s="73"/>
      <c r="M36" s="94"/>
      <c r="N36" s="74"/>
      <c r="O36" s="75"/>
      <c r="P36" s="74"/>
      <c r="Q36" s="101"/>
      <c r="R36" s="78"/>
    </row>
    <row r="37" spans="1:18" s="79" customFormat="1" ht="9.6" customHeight="1" x14ac:dyDescent="0.25">
      <c r="A37" s="68">
        <v>16</v>
      </c>
      <c r="B37" s="69">
        <f>IF($D37="","",VLOOKUP($D37,'[1]Boys Si Main Draw Prep'!$A$7:$P$38,15))</f>
        <v>0</v>
      </c>
      <c r="C37" s="69" t="str">
        <f>IF($D37="","",VLOOKUP($D37,'[1]Boys Si Main Draw Prep'!$A$7:$P$38,16))</f>
        <v>WC0033</v>
      </c>
      <c r="D37" s="70">
        <v>8</v>
      </c>
      <c r="E37" s="71" t="str">
        <f>UPPER(IF($D37="","",VLOOKUP($D37,'[1]Boys Si Main Draw Prep'!$A$7:$P$38,2)))</f>
        <v xml:space="preserve">ALEXANDER </v>
      </c>
      <c r="F37" s="71" t="str">
        <f>IF($D37="","",VLOOKUP($D37,'[1]Boys Si Main Draw Prep'!$A$7:$P$38,3))</f>
        <v>Jemes</v>
      </c>
      <c r="G37" s="71"/>
      <c r="H37" s="71" t="str">
        <f>IF($D37="","",VLOOKUP($D37,'[1]Boys Si Main Draw Prep'!$A$7:$P$38,4))</f>
        <v>TN</v>
      </c>
      <c r="I37" s="98"/>
      <c r="J37" s="73" t="s">
        <v>92</v>
      </c>
      <c r="K37" s="73"/>
      <c r="L37" s="73"/>
      <c r="M37" s="94"/>
      <c r="N37" s="75"/>
      <c r="O37" s="75"/>
      <c r="P37" s="74"/>
      <c r="Q37" s="101"/>
      <c r="R37" s="78"/>
    </row>
    <row r="38" spans="1:18" s="79" customFormat="1" ht="9.6" customHeight="1" x14ac:dyDescent="0.25">
      <c r="A38" s="81"/>
      <c r="B38" s="82"/>
      <c r="C38" s="82"/>
      <c r="D38" s="82"/>
      <c r="E38" s="73"/>
      <c r="F38" s="73"/>
      <c r="G38" s="83"/>
      <c r="H38" s="73"/>
      <c r="I38" s="91"/>
      <c r="J38" s="73"/>
      <c r="K38" s="73"/>
      <c r="L38" s="73"/>
      <c r="M38" s="94"/>
      <c r="N38" s="107" t="s">
        <v>24</v>
      </c>
      <c r="O38" s="108"/>
      <c r="P38" s="86" t="str">
        <f>UPPER(IF(OR(O39="a",O39="as"),P22,IF(OR(O39="b",O39="bs"),P54,)))</f>
        <v xml:space="preserve">KARTHIK. </v>
      </c>
      <c r="Q38" s="109"/>
      <c r="R38" s="78"/>
    </row>
    <row r="39" spans="1:18" s="79" customFormat="1" ht="9.6" customHeight="1" x14ac:dyDescent="0.25">
      <c r="A39" s="68">
        <v>17</v>
      </c>
      <c r="B39" s="69">
        <f>IF($D39="","",VLOOKUP($D39,'[1]Boys Si Main Draw Prep'!$A$7:$P$38,15))</f>
        <v>0</v>
      </c>
      <c r="C39" s="69" t="str">
        <f>IF($D39="","",VLOOKUP($D39,'[1]Boys Si Main Draw Prep'!$A$7:$P$38,16))</f>
        <v>WC0006</v>
      </c>
      <c r="D39" s="70">
        <v>5</v>
      </c>
      <c r="E39" s="71" t="str">
        <f>UPPER(IF($D39="","",VLOOKUP($D39,'[1]Boys Si Main Draw Prep'!$A$7:$P$38,2)))</f>
        <v>S. BALACHANDAR</v>
      </c>
      <c r="F39" s="71">
        <f>IF($D39="","",VLOOKUP($D39,'[1]Boys Si Main Draw Prep'!$A$7:$P$38,3))</f>
        <v>0</v>
      </c>
      <c r="G39" s="71"/>
      <c r="H39" s="71" t="str">
        <f>IF($D39="","",VLOOKUP($D39,'[1]Boys Si Main Draw Prep'!$A$7:$P$38,4))</f>
        <v>TN</v>
      </c>
      <c r="I39" s="72"/>
      <c r="J39" s="73"/>
      <c r="K39" s="73"/>
      <c r="L39" s="73"/>
      <c r="M39" s="94"/>
      <c r="N39" s="84" t="s">
        <v>23</v>
      </c>
      <c r="O39" s="110" t="s">
        <v>94</v>
      </c>
      <c r="P39" s="73" t="s">
        <v>142</v>
      </c>
      <c r="Q39" s="101"/>
      <c r="R39" s="78"/>
    </row>
    <row r="40" spans="1:18" s="79" customFormat="1" ht="9.6" customHeight="1" x14ac:dyDescent="0.25">
      <c r="A40" s="81"/>
      <c r="B40" s="82"/>
      <c r="C40" s="82"/>
      <c r="D40" s="82"/>
      <c r="E40" s="73"/>
      <c r="F40" s="73"/>
      <c r="G40" s="83"/>
      <c r="H40" s="84" t="s">
        <v>23</v>
      </c>
      <c r="I40" s="85" t="s">
        <v>94</v>
      </c>
      <c r="J40" s="86" t="str">
        <f>UPPER(IF(OR(I40="a",I40="as"),E39,IF(OR(I40="b",I40="bs"),E41,)))</f>
        <v>S. BALACHANDAR</v>
      </c>
      <c r="K40" s="86"/>
      <c r="L40" s="73"/>
      <c r="M40" s="94"/>
      <c r="N40" s="74"/>
      <c r="O40" s="75"/>
      <c r="P40" s="74"/>
      <c r="Q40" s="101"/>
      <c r="R40" s="78"/>
    </row>
    <row r="41" spans="1:18" s="79" customFormat="1" ht="9.6" customHeight="1" x14ac:dyDescent="0.25">
      <c r="A41" s="81">
        <v>18</v>
      </c>
      <c r="B41" s="69">
        <f>IF($D41="","",VLOOKUP($D41,'[1]Boys Si Main Draw Prep'!$A$7:$P$38,15))</f>
        <v>0</v>
      </c>
      <c r="C41" s="69" t="str">
        <f>IF($D41="","",VLOOKUP($D41,'[1]Boys Si Main Draw Prep'!$A$7:$P$38,16))</f>
        <v>WC0090</v>
      </c>
      <c r="D41" s="70">
        <v>26</v>
      </c>
      <c r="E41" s="69" t="str">
        <f>UPPER(IF($D41="","",VLOOKUP($D41,'[1]Boys Si Main Draw Prep'!$A$7:$P$38,2)))</f>
        <v xml:space="preserve">SUDARSHAN </v>
      </c>
      <c r="F41" s="69" t="str">
        <f>IF($D41="","",VLOOKUP($D41,'[1]Boys Si Main Draw Prep'!$A$7:$P$38,3))</f>
        <v>Nag</v>
      </c>
      <c r="G41" s="69"/>
      <c r="H41" s="69" t="str">
        <f>IF($D41="","",VLOOKUP($D41,'[1]Boys Si Main Draw Prep'!$A$7:$P$38,4))</f>
        <v>OD</v>
      </c>
      <c r="I41" s="88"/>
      <c r="J41" s="73" t="s">
        <v>93</v>
      </c>
      <c r="K41" s="89"/>
      <c r="L41" s="73"/>
      <c r="M41" s="94"/>
      <c r="N41" s="74"/>
      <c r="O41" s="75"/>
      <c r="P41" s="74"/>
      <c r="Q41" s="101"/>
      <c r="R41" s="78"/>
    </row>
    <row r="42" spans="1:18" s="79" customFormat="1" ht="9.6" customHeight="1" x14ac:dyDescent="0.25">
      <c r="A42" s="81"/>
      <c r="B42" s="82"/>
      <c r="C42" s="82"/>
      <c r="D42" s="90"/>
      <c r="E42" s="73"/>
      <c r="F42" s="73"/>
      <c r="G42" s="83"/>
      <c r="H42" s="73"/>
      <c r="I42" s="91"/>
      <c r="J42" s="84" t="s">
        <v>23</v>
      </c>
      <c r="K42" s="92" t="s">
        <v>55</v>
      </c>
      <c r="L42" s="86" t="str">
        <f>UPPER(IF(OR(K42="a",K42="as"),J40,IF(OR(K42="b",K42="bs"),J44,)))</f>
        <v>S. BALACHANDAR</v>
      </c>
      <c r="M42" s="93"/>
      <c r="N42" s="74"/>
      <c r="O42" s="75"/>
      <c r="P42" s="74"/>
      <c r="Q42" s="101"/>
      <c r="R42" s="78"/>
    </row>
    <row r="43" spans="1:18" s="79" customFormat="1" ht="9.6" customHeight="1" x14ac:dyDescent="0.25">
      <c r="A43" s="81">
        <v>19</v>
      </c>
      <c r="B43" s="69">
        <f>IF($D43="","",VLOOKUP($D43,'[1]Boys Si Main Draw Prep'!$A$7:$P$38,15))</f>
        <v>0</v>
      </c>
      <c r="C43" s="69" t="str">
        <f>IF($D43="","",VLOOKUP($D43,'[1]Boys Si Main Draw Prep'!$A$7:$P$38,16))</f>
        <v>WC0025</v>
      </c>
      <c r="D43" s="70">
        <v>12</v>
      </c>
      <c r="E43" s="69" t="str">
        <f>UPPER(IF($D43="","",VLOOKUP($D43,'[1]Boys Si Main Draw Prep'!$A$7:$P$38,2)))</f>
        <v>ANIL D ALMEIDA</v>
      </c>
      <c r="F43" s="69">
        <f>IF($D43="","",VLOOKUP($D43,'[1]Boys Si Main Draw Prep'!$A$7:$P$38,3))</f>
        <v>0</v>
      </c>
      <c r="G43" s="69"/>
      <c r="H43" s="69" t="str">
        <f>IF($D43="","",VLOOKUP($D43,'[1]Boys Si Main Draw Prep'!$A$7:$P$38,4))</f>
        <v>KA</v>
      </c>
      <c r="I43" s="72"/>
      <c r="J43" s="73"/>
      <c r="K43" s="95"/>
      <c r="L43" s="73" t="s">
        <v>90</v>
      </c>
      <c r="M43" s="96"/>
      <c r="N43" s="74"/>
      <c r="O43" s="75"/>
      <c r="P43" s="74"/>
      <c r="Q43" s="101"/>
      <c r="R43" s="78"/>
    </row>
    <row r="44" spans="1:18" s="79" customFormat="1" ht="9.6" customHeight="1" x14ac:dyDescent="0.25">
      <c r="A44" s="81"/>
      <c r="B44" s="82"/>
      <c r="C44" s="82"/>
      <c r="D44" s="90"/>
      <c r="E44" s="73"/>
      <c r="F44" s="73"/>
      <c r="G44" s="83"/>
      <c r="H44" s="84" t="s">
        <v>23</v>
      </c>
      <c r="I44" s="85" t="s">
        <v>57</v>
      </c>
      <c r="J44" s="86" t="str">
        <f>UPPER(IF(OR(I44="a",I44="as"),E43,IF(OR(I44="b",I44="bs"),E45,)))</f>
        <v>ANIL D ALMEIDA</v>
      </c>
      <c r="K44" s="97"/>
      <c r="L44" s="73"/>
      <c r="M44" s="96"/>
      <c r="N44" s="74"/>
      <c r="O44" s="75"/>
      <c r="P44" s="74"/>
      <c r="Q44" s="101"/>
      <c r="R44" s="78"/>
    </row>
    <row r="45" spans="1:18" s="79" customFormat="1" ht="9.6" customHeight="1" x14ac:dyDescent="0.25">
      <c r="A45" s="81">
        <v>20</v>
      </c>
      <c r="B45" s="69">
        <f>IF($D45="","",VLOOKUP($D45,'[1]Boys Si Main Draw Prep'!$A$7:$P$38,15))</f>
        <v>0</v>
      </c>
      <c r="C45" s="69" t="str">
        <f>IF($D45="","",VLOOKUP($D45,'[1]Boys Si Main Draw Prep'!$A$7:$P$38,16))</f>
        <v>WC0036</v>
      </c>
      <c r="D45" s="70">
        <v>13</v>
      </c>
      <c r="E45" s="69" t="str">
        <f>UPPER(IF($D45="","",VLOOKUP($D45,'[1]Boys Si Main Draw Prep'!$A$7:$P$38,2)))</f>
        <v>ARUL</v>
      </c>
      <c r="F45" s="69" t="str">
        <f>IF($D45="","",VLOOKUP($D45,'[1]Boys Si Main Draw Prep'!$A$7:$P$38,3))</f>
        <v>M</v>
      </c>
      <c r="G45" s="69"/>
      <c r="H45" s="69" t="str">
        <f>IF($D45="","",VLOOKUP($D45,'[1]Boys Si Main Draw Prep'!$A$7:$P$38,4))</f>
        <v>TN</v>
      </c>
      <c r="I45" s="98"/>
      <c r="J45" s="73" t="s">
        <v>90</v>
      </c>
      <c r="K45" s="73"/>
      <c r="L45" s="73"/>
      <c r="M45" s="96"/>
      <c r="N45" s="74"/>
      <c r="O45" s="75"/>
      <c r="P45" s="74"/>
      <c r="Q45" s="101"/>
      <c r="R45" s="78"/>
    </row>
    <row r="46" spans="1:18" s="79" customFormat="1" ht="9.6" customHeight="1" x14ac:dyDescent="0.25">
      <c r="A46" s="81"/>
      <c r="B46" s="82"/>
      <c r="C46" s="82"/>
      <c r="D46" s="90"/>
      <c r="E46" s="73"/>
      <c r="F46" s="73"/>
      <c r="G46" s="83"/>
      <c r="H46" s="99"/>
      <c r="I46" s="91"/>
      <c r="J46" s="73"/>
      <c r="K46" s="73"/>
      <c r="L46" s="84" t="s">
        <v>23</v>
      </c>
      <c r="M46" s="92" t="s">
        <v>97</v>
      </c>
      <c r="N46" s="86" t="str">
        <f>UPPER(IF(OR(M46="a",M46="as"),L42,IF(OR(M46="b",M46="bs"),L50,)))</f>
        <v xml:space="preserve">SHEKAR </v>
      </c>
      <c r="O46" s="105"/>
      <c r="P46" s="74"/>
      <c r="Q46" s="101"/>
      <c r="R46" s="78"/>
    </row>
    <row r="47" spans="1:18" s="79" customFormat="1" ht="9.6" customHeight="1" x14ac:dyDescent="0.25">
      <c r="A47" s="81">
        <v>21</v>
      </c>
      <c r="B47" s="69">
        <f>IF($D47="","",VLOOKUP($D47,'[1]Boys Si Main Draw Prep'!$A$7:$P$38,15))</f>
        <v>0</v>
      </c>
      <c r="C47" s="69" t="str">
        <f>IF($D47="","",VLOOKUP($D47,'[1]Boys Si Main Draw Prep'!$A$7:$P$38,16))</f>
        <v>WC0017</v>
      </c>
      <c r="D47" s="70">
        <v>22</v>
      </c>
      <c r="E47" s="69" t="str">
        <f>UPPER(IF($D47="","",VLOOKUP($D47,'[1]Boys Si Main Draw Prep'!$A$7:$P$38,2)))</f>
        <v xml:space="preserve">MADHUSUDAN </v>
      </c>
      <c r="F47" s="69" t="str">
        <f>IF($D47="","",VLOOKUP($D47,'[1]Boys Si Main Draw Prep'!$A$7:$P$38,3))</f>
        <v>H</v>
      </c>
      <c r="G47" s="69"/>
      <c r="H47" s="69" t="str">
        <f>IF($D47="","",VLOOKUP($D47,'[1]Boys Si Main Draw Prep'!$A$7:$P$38,4))</f>
        <v>KA</v>
      </c>
      <c r="I47" s="100"/>
      <c r="J47" s="73"/>
      <c r="K47" s="73"/>
      <c r="L47" s="73"/>
      <c r="M47" s="96"/>
      <c r="N47" s="73" t="s">
        <v>90</v>
      </c>
      <c r="O47" s="101"/>
      <c r="P47" s="74"/>
      <c r="Q47" s="101"/>
      <c r="R47" s="78"/>
    </row>
    <row r="48" spans="1:18" s="79" customFormat="1" ht="9.6" customHeight="1" x14ac:dyDescent="0.25">
      <c r="A48" s="81"/>
      <c r="B48" s="82"/>
      <c r="C48" s="82"/>
      <c r="D48" s="90"/>
      <c r="E48" s="73"/>
      <c r="F48" s="73"/>
      <c r="G48" s="83"/>
      <c r="H48" s="84" t="s">
        <v>23</v>
      </c>
      <c r="I48" s="85" t="s">
        <v>57</v>
      </c>
      <c r="J48" s="86" t="str">
        <f>UPPER(IF(OR(I48="a",I48="as"),E47,IF(OR(I48="b",I48="bs"),E49,)))</f>
        <v xml:space="preserve">MADHUSUDAN </v>
      </c>
      <c r="K48" s="86"/>
      <c r="L48" s="73"/>
      <c r="M48" s="96"/>
      <c r="N48" s="74"/>
      <c r="O48" s="101"/>
      <c r="P48" s="74"/>
      <c r="Q48" s="101"/>
      <c r="R48" s="78"/>
    </row>
    <row r="49" spans="1:18" s="79" customFormat="1" ht="9.6" customHeight="1" x14ac:dyDescent="0.25">
      <c r="A49" s="81">
        <v>22</v>
      </c>
      <c r="B49" s="69">
        <f>IF($D49="","",VLOOKUP($D49,'[1]Boys Si Main Draw Prep'!$A$7:$P$38,15))</f>
        <v>0</v>
      </c>
      <c r="C49" s="69" t="str">
        <f>IF($D49="","",VLOOKUP($D49,'[1]Boys Si Main Draw Prep'!$A$7:$P$38,16))</f>
        <v>WC0068</v>
      </c>
      <c r="D49" s="70">
        <v>18</v>
      </c>
      <c r="E49" s="69" t="str">
        <f>UPPER(IF($D49="","",VLOOKUP($D49,'[1]Boys Si Main Draw Prep'!$A$7:$P$38,2)))</f>
        <v xml:space="preserve">SHAILENDRA SINGH </v>
      </c>
      <c r="F49" s="69" t="str">
        <f>IF($D49="","",VLOOKUP($D49,'[1]Boys Si Main Draw Prep'!$A$7:$P$38,3))</f>
        <v>Rajpoot</v>
      </c>
      <c r="G49" s="69"/>
      <c r="H49" s="69" t="str">
        <f>IF($D49="","",VLOOKUP($D49,'[1]Boys Si Main Draw Prep'!$A$7:$P$38,4))</f>
        <v>UP</v>
      </c>
      <c r="I49" s="88"/>
      <c r="J49" s="73" t="s">
        <v>93</v>
      </c>
      <c r="K49" s="89"/>
      <c r="L49" s="73"/>
      <c r="M49" s="96"/>
      <c r="N49" s="74"/>
      <c r="O49" s="101"/>
      <c r="P49" s="74"/>
      <c r="Q49" s="101"/>
      <c r="R49" s="78"/>
    </row>
    <row r="50" spans="1:18" s="79" customFormat="1" ht="9.6" customHeight="1" x14ac:dyDescent="0.25">
      <c r="A50" s="81"/>
      <c r="B50" s="82"/>
      <c r="C50" s="82"/>
      <c r="D50" s="90"/>
      <c r="E50" s="73"/>
      <c r="F50" s="73"/>
      <c r="G50" s="83"/>
      <c r="H50" s="73"/>
      <c r="I50" s="91"/>
      <c r="J50" s="84" t="s">
        <v>23</v>
      </c>
      <c r="K50" s="92" t="s">
        <v>56</v>
      </c>
      <c r="L50" s="86" t="str">
        <f>UPPER(IF(OR(K50="a",K50="as"),J48,IF(OR(K50="b",K50="bs"),J52,)))</f>
        <v xml:space="preserve">SHEKAR </v>
      </c>
      <c r="M50" s="103"/>
      <c r="N50" s="74"/>
      <c r="O50" s="101"/>
      <c r="P50" s="74"/>
      <c r="Q50" s="101"/>
      <c r="R50" s="78"/>
    </row>
    <row r="51" spans="1:18" s="79" customFormat="1" ht="9.6" customHeight="1" x14ac:dyDescent="0.25">
      <c r="A51" s="81">
        <v>23</v>
      </c>
      <c r="B51" s="69">
        <f>IF($D51="","",VLOOKUP($D51,'[1]Boys Si Main Draw Prep'!$A$7:$P$38,15))</f>
        <v>0</v>
      </c>
      <c r="C51" s="69" t="str">
        <f>IF($D51="","",VLOOKUP($D51,'[1]Boys Si Main Draw Prep'!$A$7:$P$38,16))</f>
        <v>WC0086</v>
      </c>
      <c r="D51" s="70">
        <v>19</v>
      </c>
      <c r="E51" s="69" t="str">
        <f>UPPER(IF($D51="","",VLOOKUP($D51,'[1]Boys Si Main Draw Prep'!$A$7:$P$38,2)))</f>
        <v>TEJPAL</v>
      </c>
      <c r="F51" s="69" t="str">
        <f>IF($D51="","",VLOOKUP($D51,'[1]Boys Si Main Draw Prep'!$A$7:$P$38,3))</f>
        <v>Yadav</v>
      </c>
      <c r="G51" s="69"/>
      <c r="H51" s="69" t="str">
        <f>IF($D51="","",VLOOKUP($D51,'[1]Boys Si Main Draw Prep'!$A$7:$P$38,4))</f>
        <v>DL</v>
      </c>
      <c r="I51" s="72"/>
      <c r="J51" s="73"/>
      <c r="K51" s="95"/>
      <c r="L51" s="73" t="s">
        <v>86</v>
      </c>
      <c r="M51" s="94"/>
      <c r="N51" s="74"/>
      <c r="O51" s="101"/>
      <c r="P51" s="74"/>
      <c r="Q51" s="101"/>
      <c r="R51" s="78"/>
    </row>
    <row r="52" spans="1:18" s="79" customFormat="1" ht="9.6" customHeight="1" x14ac:dyDescent="0.25">
      <c r="A52" s="81"/>
      <c r="B52" s="82"/>
      <c r="C52" s="82"/>
      <c r="D52" s="82"/>
      <c r="E52" s="73"/>
      <c r="F52" s="73"/>
      <c r="G52" s="83"/>
      <c r="H52" s="84" t="s">
        <v>23</v>
      </c>
      <c r="I52" s="85" t="s">
        <v>56</v>
      </c>
      <c r="J52" s="86" t="str">
        <f>UPPER(IF(OR(I52="a",I52="as"),E51,IF(OR(I52="b",I52="bs"),E53,)))</f>
        <v xml:space="preserve">SHEKAR </v>
      </c>
      <c r="K52" s="97"/>
      <c r="L52" s="73"/>
      <c r="M52" s="94"/>
      <c r="N52" s="74"/>
      <c r="O52" s="101"/>
      <c r="P52" s="74"/>
      <c r="Q52" s="101"/>
      <c r="R52" s="78"/>
    </row>
    <row r="53" spans="1:18" s="79" customFormat="1" ht="9.6" customHeight="1" x14ac:dyDescent="0.25">
      <c r="A53" s="68">
        <v>24</v>
      </c>
      <c r="B53" s="69">
        <f>IF($D53="","",VLOOKUP($D53,'[1]Boys Si Main Draw Prep'!$A$7:$P$38,15))</f>
        <v>0</v>
      </c>
      <c r="C53" s="69" t="str">
        <f>IF($D53="","",VLOOKUP($D53,'[1]Boys Si Main Draw Prep'!$A$7:$P$38,16))</f>
        <v>WC0018</v>
      </c>
      <c r="D53" s="70">
        <v>3</v>
      </c>
      <c r="E53" s="71" t="str">
        <f>UPPER(IF($D53="","",VLOOKUP($D53,'[1]Boys Si Main Draw Prep'!$A$7:$P$38,2)))</f>
        <v xml:space="preserve">SHEKAR </v>
      </c>
      <c r="F53" s="71" t="str">
        <f>IF($D53="","",VLOOKUP($D53,'[1]Boys Si Main Draw Prep'!$A$7:$P$38,3))</f>
        <v>Veeraswamy</v>
      </c>
      <c r="G53" s="71"/>
      <c r="H53" s="71" t="str">
        <f>IF($D53="","",VLOOKUP($D53,'[1]Boys Si Main Draw Prep'!$A$7:$P$38,4))</f>
        <v>KA</v>
      </c>
      <c r="I53" s="98"/>
      <c r="J53" s="73" t="s">
        <v>89</v>
      </c>
      <c r="K53" s="73"/>
      <c r="L53" s="73"/>
      <c r="M53" s="94"/>
      <c r="N53" s="74"/>
      <c r="O53" s="101"/>
      <c r="P53" s="74"/>
      <c r="Q53" s="101"/>
      <c r="R53" s="78"/>
    </row>
    <row r="54" spans="1:18" s="79" customFormat="1" ht="9.6" customHeight="1" x14ac:dyDescent="0.25">
      <c r="A54" s="81"/>
      <c r="B54" s="82"/>
      <c r="C54" s="82"/>
      <c r="D54" s="82"/>
      <c r="E54" s="99"/>
      <c r="F54" s="99"/>
      <c r="G54" s="104"/>
      <c r="H54" s="99"/>
      <c r="I54" s="91"/>
      <c r="J54" s="73"/>
      <c r="K54" s="73"/>
      <c r="L54" s="73"/>
      <c r="M54" s="94"/>
      <c r="N54" s="84" t="s">
        <v>23</v>
      </c>
      <c r="O54" s="92" t="s">
        <v>55</v>
      </c>
      <c r="P54" s="86" t="str">
        <f>UPPER(IF(OR(O54="a",O54="as"),N46,IF(OR(O54="b",O54="bs"),N62,)))</f>
        <v xml:space="preserve">SHEKAR </v>
      </c>
      <c r="Q54" s="106"/>
      <c r="R54" s="78"/>
    </row>
    <row r="55" spans="1:18" s="79" customFormat="1" ht="9.6" customHeight="1" x14ac:dyDescent="0.25">
      <c r="A55" s="68">
        <v>25</v>
      </c>
      <c r="B55" s="69">
        <f>IF($D55="","",VLOOKUP($D55,'[1]Boys Si Main Draw Prep'!$A$7:$P$38,15))</f>
        <v>0</v>
      </c>
      <c r="C55" s="69" t="str">
        <f>IF($D55="","",VLOOKUP($D55,'[1]Boys Si Main Draw Prep'!$A$7:$P$38,16))</f>
        <v>WC0015</v>
      </c>
      <c r="D55" s="70">
        <v>7</v>
      </c>
      <c r="E55" s="71" t="str">
        <f>UPPER(IF($D55="","",VLOOKUP($D55,'[1]Boys Si Main Draw Prep'!$A$7:$P$38,2)))</f>
        <v>SURESHKUMAR. S</v>
      </c>
      <c r="F55" s="71">
        <f>IF($D55="","",VLOOKUP($D55,'[1]Boys Si Main Draw Prep'!$A$7:$P$38,3))</f>
        <v>0</v>
      </c>
      <c r="G55" s="71"/>
      <c r="H55" s="71" t="str">
        <f>IF($D55="","",VLOOKUP($D55,'[1]Boys Si Main Draw Prep'!$A$7:$P$38,4))</f>
        <v>TN</v>
      </c>
      <c r="I55" s="72"/>
      <c r="J55" s="73"/>
      <c r="K55" s="73"/>
      <c r="L55" s="73"/>
      <c r="M55" s="94"/>
      <c r="N55" s="74"/>
      <c r="O55" s="101"/>
      <c r="P55" s="73" t="s">
        <v>104</v>
      </c>
      <c r="Q55" s="75"/>
      <c r="R55" s="78"/>
    </row>
    <row r="56" spans="1:18" s="79" customFormat="1" ht="9.6" customHeight="1" x14ac:dyDescent="0.25">
      <c r="A56" s="81"/>
      <c r="B56" s="82"/>
      <c r="C56" s="82"/>
      <c r="D56" s="82"/>
      <c r="E56" s="73"/>
      <c r="F56" s="73"/>
      <c r="G56" s="83"/>
      <c r="H56" s="84" t="s">
        <v>23</v>
      </c>
      <c r="I56" s="85" t="s">
        <v>55</v>
      </c>
      <c r="J56" s="86" t="str">
        <f>UPPER(IF(OR(I56="a",I56="as"),E55,IF(OR(I56="b",I56="bs"),E57,)))</f>
        <v>SURESHKUMAR. S</v>
      </c>
      <c r="K56" s="86"/>
      <c r="L56" s="73"/>
      <c r="M56" s="94"/>
      <c r="N56" s="74"/>
      <c r="O56" s="101"/>
      <c r="P56" s="74"/>
      <c r="Q56" s="75"/>
      <c r="R56" s="78"/>
    </row>
    <row r="57" spans="1:18" s="79" customFormat="1" ht="9.6" customHeight="1" x14ac:dyDescent="0.25">
      <c r="A57" s="81">
        <v>26</v>
      </c>
      <c r="B57" s="69">
        <f>IF($D57="","",VLOOKUP($D57,'[1]Boys Si Main Draw Prep'!$A$7:$P$38,15))</f>
        <v>0</v>
      </c>
      <c r="C57" s="69" t="str">
        <f>IF($D57="","",VLOOKUP($D57,'[1]Boys Si Main Draw Prep'!$A$7:$P$38,16))</f>
        <v>WC0019</v>
      </c>
      <c r="D57" s="70">
        <v>15</v>
      </c>
      <c r="E57" s="69" t="str">
        <f>UPPER(IF($D57="","",VLOOKUP($D57,'[1]Boys Si Main Draw Prep'!$A$7:$P$38,2)))</f>
        <v>RAAJESH RANAL</v>
      </c>
      <c r="F57" s="69" t="str">
        <f>IF($D57="","",VLOOKUP($D57,'[1]Boys Si Main Draw Prep'!$A$7:$P$38,3))</f>
        <v>Ranal</v>
      </c>
      <c r="G57" s="69"/>
      <c r="H57" s="69" t="str">
        <f>IF($D57="","",VLOOKUP($D57,'[1]Boys Si Main Draw Prep'!$A$7:$P$38,4))</f>
        <v>DL</v>
      </c>
      <c r="I57" s="88"/>
      <c r="J57" s="73" t="s">
        <v>89</v>
      </c>
      <c r="K57" s="89"/>
      <c r="L57" s="73"/>
      <c r="M57" s="94"/>
      <c r="N57" s="74"/>
      <c r="O57" s="101"/>
      <c r="P57" s="74"/>
      <c r="Q57" s="75"/>
      <c r="R57" s="78"/>
    </row>
    <row r="58" spans="1:18" s="79" customFormat="1" ht="9.6" customHeight="1" x14ac:dyDescent="0.25">
      <c r="A58" s="81"/>
      <c r="B58" s="82"/>
      <c r="C58" s="82"/>
      <c r="D58" s="90"/>
      <c r="E58" s="73"/>
      <c r="F58" s="73"/>
      <c r="G58" s="83"/>
      <c r="H58" s="73"/>
      <c r="I58" s="91"/>
      <c r="J58" s="84" t="s">
        <v>23</v>
      </c>
      <c r="K58" s="92" t="s">
        <v>55</v>
      </c>
      <c r="L58" s="86" t="str">
        <f>UPPER(IF(OR(K58="a",K58="as"),J56,IF(OR(K58="b",K58="bs"),J60,)))</f>
        <v>SURESHKUMAR. S</v>
      </c>
      <c r="M58" s="93"/>
      <c r="N58" s="74"/>
      <c r="O58" s="101"/>
      <c r="P58" s="74"/>
      <c r="Q58" s="75"/>
      <c r="R58" s="78"/>
    </row>
    <row r="59" spans="1:18" s="79" customFormat="1" ht="9.6" customHeight="1" x14ac:dyDescent="0.25">
      <c r="A59" s="81">
        <v>27</v>
      </c>
      <c r="B59" s="69">
        <f>IF($D59="","",VLOOKUP($D59,'[1]Boys Si Main Draw Prep'!$A$7:$P$38,15))</f>
        <v>0</v>
      </c>
      <c r="C59" s="69" t="str">
        <f>IF($D59="","",VLOOKUP($D59,'[1]Boys Si Main Draw Prep'!$A$7:$P$38,16))</f>
        <v>WC0027</v>
      </c>
      <c r="D59" s="70">
        <v>24</v>
      </c>
      <c r="E59" s="69" t="str">
        <f>UPPER(IF($D59="","",VLOOKUP($D59,'[1]Boys Si Main Draw Prep'!$A$7:$P$38,2)))</f>
        <v xml:space="preserve">DEVEGOWDA </v>
      </c>
      <c r="F59" s="69" t="str">
        <f>IF($D59="","",VLOOKUP($D59,'[1]Boys Si Main Draw Prep'!$A$7:$P$38,3))</f>
        <v>Anjappa</v>
      </c>
      <c r="G59" s="69"/>
      <c r="H59" s="69" t="str">
        <f>IF($D59="","",VLOOKUP($D59,'[1]Boys Si Main Draw Prep'!$A$7:$P$38,4))</f>
        <v>KA</v>
      </c>
      <c r="I59" s="72"/>
      <c r="J59" s="73"/>
      <c r="K59" s="95"/>
      <c r="L59" s="73" t="s">
        <v>92</v>
      </c>
      <c r="M59" s="96"/>
      <c r="N59" s="74"/>
      <c r="O59" s="101"/>
      <c r="P59" s="74"/>
      <c r="Q59" s="75"/>
      <c r="R59" s="111"/>
    </row>
    <row r="60" spans="1:18" s="79" customFormat="1" ht="9.6" customHeight="1" x14ac:dyDescent="0.25">
      <c r="A60" s="81"/>
      <c r="B60" s="82"/>
      <c r="C60" s="82"/>
      <c r="D60" s="90"/>
      <c r="E60" s="73"/>
      <c r="F60" s="73"/>
      <c r="G60" s="83"/>
      <c r="H60" s="84" t="s">
        <v>23</v>
      </c>
      <c r="I60" s="85" t="s">
        <v>55</v>
      </c>
      <c r="J60" s="69" t="s">
        <v>91</v>
      </c>
      <c r="K60" s="97"/>
      <c r="L60" s="73"/>
      <c r="M60" s="96"/>
      <c r="N60" s="74"/>
      <c r="O60" s="101"/>
      <c r="P60" s="74"/>
      <c r="Q60" s="75"/>
      <c r="R60" s="78"/>
    </row>
    <row r="61" spans="1:18" s="79" customFormat="1" ht="9.6" customHeight="1" x14ac:dyDescent="0.25">
      <c r="A61" s="81">
        <v>28</v>
      </c>
      <c r="B61" s="69">
        <f>IF($D61="","",VLOOKUP($D61,'[1]Boys Si Main Draw Prep'!$A$7:$P$38,15))</f>
        <v>0</v>
      </c>
      <c r="C61" s="69" t="str">
        <f>IF($D61="","",VLOOKUP($D61,'[1]Boys Si Main Draw Prep'!$A$7:$P$38,16))</f>
        <v>New Reg.</v>
      </c>
      <c r="D61" s="70">
        <v>29</v>
      </c>
      <c r="E61" s="69" t="str">
        <f>UPPER(IF($D61="","",VLOOKUP($D61,'[1]Boys Si Main Draw Prep'!$A$7:$P$38,2)))</f>
        <v>DHARANI</v>
      </c>
      <c r="F61" s="69">
        <f>IF($D61="","",VLOOKUP($D61,'[1]Boys Si Main Draw Prep'!$A$7:$P$38,3))</f>
        <v>0</v>
      </c>
      <c r="G61" s="69"/>
      <c r="H61" s="69" t="str">
        <f>IF($D61="","",VLOOKUP($D61,'[1]Boys Si Main Draw Prep'!$A$7:$P$38,4))</f>
        <v>KA</v>
      </c>
      <c r="I61" s="98"/>
      <c r="J61" s="73" t="s">
        <v>90</v>
      </c>
      <c r="K61" s="73"/>
      <c r="L61" s="73"/>
      <c r="M61" s="96"/>
      <c r="N61" s="74"/>
      <c r="O61" s="101"/>
      <c r="P61" s="74"/>
      <c r="Q61" s="75"/>
      <c r="R61" s="78"/>
    </row>
    <row r="62" spans="1:18" s="79" customFormat="1" ht="9.6" customHeight="1" x14ac:dyDescent="0.25">
      <c r="A62" s="81"/>
      <c r="B62" s="82"/>
      <c r="C62" s="82"/>
      <c r="D62" s="90"/>
      <c r="E62" s="73"/>
      <c r="F62" s="73"/>
      <c r="G62" s="83"/>
      <c r="H62" s="99"/>
      <c r="I62" s="91"/>
      <c r="J62" s="73"/>
      <c r="K62" s="73"/>
      <c r="L62" s="84" t="s">
        <v>23</v>
      </c>
      <c r="M62" s="92" t="s">
        <v>94</v>
      </c>
      <c r="N62" s="86" t="str">
        <f>UPPER(IF(OR(M62="a",M62="as"),L58,IF(OR(M62="b",M62="bs"),L66,)))</f>
        <v>SURESHKUMAR. S</v>
      </c>
      <c r="O62" s="106"/>
      <c r="P62" s="74"/>
      <c r="Q62" s="75"/>
      <c r="R62" s="78"/>
    </row>
    <row r="63" spans="1:18" s="79" customFormat="1" ht="9.6" customHeight="1" x14ac:dyDescent="0.25">
      <c r="A63" s="81">
        <v>29</v>
      </c>
      <c r="B63" s="69">
        <f>IF($D63="","",VLOOKUP($D63,'[1]Boys Si Main Draw Prep'!$A$7:$P$38,15))</f>
        <v>0</v>
      </c>
      <c r="C63" s="69" t="str">
        <f>IF($D63="","",VLOOKUP($D63,'[1]Boys Si Main Draw Prep'!$A$7:$P$38,16))</f>
        <v>WC0091</v>
      </c>
      <c r="D63" s="70">
        <v>25</v>
      </c>
      <c r="E63" s="69" t="str">
        <f>UPPER(IF($D63="","",VLOOKUP($D63,'[1]Boys Si Main Draw Prep'!$A$7:$P$38,2)))</f>
        <v xml:space="preserve">CHANDAN </v>
      </c>
      <c r="F63" s="69" t="str">
        <f>IF($D63="","",VLOOKUP($D63,'[1]Boys Si Main Draw Prep'!$A$7:$P$38,3))</f>
        <v>Nayak</v>
      </c>
      <c r="G63" s="69"/>
      <c r="H63" s="69" t="str">
        <f>IF($D63="","",VLOOKUP($D63,'[1]Boys Si Main Draw Prep'!$A$7:$P$38,4))</f>
        <v>OD</v>
      </c>
      <c r="I63" s="100"/>
      <c r="J63" s="73"/>
      <c r="K63" s="73"/>
      <c r="L63" s="73"/>
      <c r="M63" s="96"/>
      <c r="N63" s="73" t="s">
        <v>90</v>
      </c>
      <c r="O63" s="94"/>
      <c r="P63" s="76"/>
      <c r="Q63" s="77"/>
      <c r="R63" s="78"/>
    </row>
    <row r="64" spans="1:18" s="79" customFormat="1" ht="9.6" customHeight="1" x14ac:dyDescent="0.25">
      <c r="A64" s="81"/>
      <c r="B64" s="82"/>
      <c r="C64" s="82"/>
      <c r="D64" s="90"/>
      <c r="E64" s="73"/>
      <c r="F64" s="73"/>
      <c r="G64" s="83"/>
      <c r="H64" s="84" t="s">
        <v>23</v>
      </c>
      <c r="I64" s="85" t="s">
        <v>65</v>
      </c>
      <c r="J64" s="86" t="str">
        <f>UPPER(IF(OR(I64="a",I64="as"),E63,IF(OR(I64="b",I64="bs"),E65,)))</f>
        <v>GABRIAL</v>
      </c>
      <c r="K64" s="86"/>
      <c r="L64" s="73"/>
      <c r="M64" s="96"/>
      <c r="N64" s="94"/>
      <c r="O64" s="94"/>
      <c r="P64" s="76"/>
      <c r="Q64" s="77"/>
      <c r="R64" s="78"/>
    </row>
    <row r="65" spans="1:18" s="79" customFormat="1" ht="9.6" customHeight="1" x14ac:dyDescent="0.25">
      <c r="A65" s="81">
        <v>30</v>
      </c>
      <c r="B65" s="69">
        <f>IF($D65="","",VLOOKUP($D65,'[1]Boys Si Main Draw Prep'!$A$7:$P$38,15))</f>
        <v>0</v>
      </c>
      <c r="C65" s="69" t="str">
        <f>IF($D65="","",VLOOKUP($D65,'[1]Boys Si Main Draw Prep'!$A$7:$P$38,16))</f>
        <v>WC0008</v>
      </c>
      <c r="D65" s="70">
        <v>10</v>
      </c>
      <c r="E65" s="69" t="str">
        <f>UPPER(IF($D65="","",VLOOKUP($D65,'[1]Boys Si Main Draw Prep'!$A$7:$P$38,2)))</f>
        <v>GABRIAL</v>
      </c>
      <c r="F65" s="69" t="str">
        <f>IF($D65="","",VLOOKUP($D65,'[1]Boys Si Main Draw Prep'!$A$7:$P$38,3))</f>
        <v>M</v>
      </c>
      <c r="G65" s="69"/>
      <c r="H65" s="69" t="str">
        <f>IF($D65="","",VLOOKUP($D65,'[1]Boys Si Main Draw Prep'!$A$7:$P$38,4))</f>
        <v>TN</v>
      </c>
      <c r="I65" s="88"/>
      <c r="J65" s="73" t="s">
        <v>89</v>
      </c>
      <c r="K65" s="89"/>
      <c r="L65" s="73"/>
      <c r="M65" s="96"/>
      <c r="N65" s="94"/>
      <c r="O65" s="94"/>
      <c r="P65" s="76"/>
      <c r="Q65" s="77"/>
      <c r="R65" s="78"/>
    </row>
    <row r="66" spans="1:18" s="79" customFormat="1" ht="9.6" customHeight="1" x14ac:dyDescent="0.25">
      <c r="A66" s="81"/>
      <c r="B66" s="82"/>
      <c r="C66" s="82"/>
      <c r="D66" s="90"/>
      <c r="E66" s="73"/>
      <c r="F66" s="73"/>
      <c r="G66" s="83"/>
      <c r="H66" s="73"/>
      <c r="I66" s="91"/>
      <c r="J66" s="84" t="s">
        <v>23</v>
      </c>
      <c r="K66" s="92" t="s">
        <v>57</v>
      </c>
      <c r="L66" s="86" t="str">
        <f>UPPER(IF(OR(K66="a",K66="as"),J64,IF(OR(K66="b",K66="bs"),J68,)))</f>
        <v>GABRIAL</v>
      </c>
      <c r="M66" s="103"/>
      <c r="N66" s="94"/>
      <c r="O66" s="94"/>
      <c r="P66" s="76"/>
      <c r="Q66" s="77"/>
      <c r="R66" s="78"/>
    </row>
    <row r="67" spans="1:18" s="79" customFormat="1" ht="9.6" customHeight="1" x14ac:dyDescent="0.25">
      <c r="A67" s="81">
        <v>31</v>
      </c>
      <c r="B67" s="69">
        <f>IF($D67="","",VLOOKUP($D67,'[1]Boys Si Main Draw Prep'!$A$7:$P$38,15))</f>
        <v>0</v>
      </c>
      <c r="C67" s="69">
        <f>IF($D67="","",VLOOKUP($D67,'[1]Boys Si Main Draw Prep'!$A$7:$P$38,16))</f>
        <v>0</v>
      </c>
      <c r="D67" s="70">
        <v>31</v>
      </c>
      <c r="E67" s="69" t="str">
        <f>UPPER(IF($D67="","",VLOOKUP($D67,'[1]Boys Si Main Draw Prep'!$A$7:$P$38,2)))</f>
        <v>BYE</v>
      </c>
      <c r="F67" s="69">
        <f>IF($D67="","",VLOOKUP($D67,'[1]Boys Si Main Draw Prep'!$A$7:$P$38,3))</f>
        <v>0</v>
      </c>
      <c r="G67" s="69"/>
      <c r="H67" s="69">
        <f>IF($D67="","",VLOOKUP($D67,'[1]Boys Si Main Draw Prep'!$A$7:$P$38,4))</f>
        <v>0</v>
      </c>
      <c r="I67" s="72"/>
      <c r="J67" s="73"/>
      <c r="K67" s="95"/>
      <c r="L67" s="73" t="s">
        <v>88</v>
      </c>
      <c r="M67" s="94"/>
      <c r="N67" s="94"/>
      <c r="O67" s="94"/>
      <c r="P67" s="76"/>
      <c r="Q67" s="77"/>
      <c r="R67" s="78"/>
    </row>
    <row r="68" spans="1:18" s="79" customFormat="1" ht="9.6" customHeight="1" x14ac:dyDescent="0.25">
      <c r="A68" s="81"/>
      <c r="B68" s="82"/>
      <c r="C68" s="82"/>
      <c r="D68" s="82"/>
      <c r="E68" s="73"/>
      <c r="F68" s="73"/>
      <c r="G68" s="83"/>
      <c r="H68" s="84" t="s">
        <v>23</v>
      </c>
      <c r="I68" s="85" t="s">
        <v>56</v>
      </c>
      <c r="J68" s="86" t="str">
        <f>UPPER(IF(OR(I68="a",I68="as"),E67,IF(OR(I68="b",I68="bs"),E69,)))</f>
        <v xml:space="preserve">SATHASIVAM </v>
      </c>
      <c r="K68" s="97"/>
      <c r="L68" s="73"/>
      <c r="M68" s="94"/>
      <c r="N68" s="94"/>
      <c r="O68" s="94"/>
      <c r="P68" s="76"/>
      <c r="Q68" s="77"/>
      <c r="R68" s="78"/>
    </row>
    <row r="69" spans="1:18" s="79" customFormat="1" ht="9.6" customHeight="1" x14ac:dyDescent="0.25">
      <c r="A69" s="68">
        <v>32</v>
      </c>
      <c r="B69" s="69">
        <f>IF($D69="","",VLOOKUP($D69,'[1]Boys Si Main Draw Prep'!$A$7:$P$38,15))</f>
        <v>0</v>
      </c>
      <c r="C69" s="69" t="str">
        <f>IF($D69="","",VLOOKUP($D69,'[1]Boys Si Main Draw Prep'!$A$7:$P$38,16))</f>
        <v>WC0007</v>
      </c>
      <c r="D69" s="70">
        <v>2</v>
      </c>
      <c r="E69" s="71" t="str">
        <f>UPPER(IF($D69="","",VLOOKUP($D69,'[1]Boys Si Main Draw Prep'!$A$7:$P$38,2)))</f>
        <v xml:space="preserve">SATHASIVAM </v>
      </c>
      <c r="F69" s="71" t="str">
        <f>IF($D69="","",VLOOKUP($D69,'[1]Boys Si Main Draw Prep'!$A$7:$P$38,3))</f>
        <v>Kannupayan</v>
      </c>
      <c r="G69" s="71"/>
      <c r="H69" s="71" t="str">
        <f>IF($D69="","",VLOOKUP($D69,'[1]Boys Si Main Draw Prep'!$A$7:$P$38,4))</f>
        <v>TN</v>
      </c>
      <c r="I69" s="98"/>
      <c r="J69" s="73"/>
      <c r="K69" s="73"/>
      <c r="L69" s="73"/>
      <c r="M69" s="73"/>
      <c r="N69" s="74"/>
      <c r="O69" s="75"/>
      <c r="P69" s="76"/>
      <c r="Q69" s="77"/>
      <c r="R69" s="78"/>
    </row>
    <row r="70" spans="1:18" s="118" customFormat="1" ht="6.75" customHeight="1" x14ac:dyDescent="0.25">
      <c r="A70" s="112"/>
      <c r="B70" s="112"/>
      <c r="C70" s="112"/>
      <c r="D70" s="112"/>
      <c r="E70" s="113"/>
      <c r="F70" s="113"/>
      <c r="G70" s="113"/>
      <c r="H70" s="113"/>
      <c r="I70" s="114"/>
      <c r="J70" s="115"/>
      <c r="K70" s="116"/>
      <c r="L70" s="115"/>
      <c r="M70" s="116"/>
      <c r="N70" s="115"/>
      <c r="O70" s="116"/>
      <c r="P70" s="115"/>
      <c r="Q70" s="116"/>
      <c r="R70" s="117"/>
    </row>
    <row r="71" spans="1:18" s="131" customFormat="1" ht="10.5" customHeight="1" x14ac:dyDescent="0.25">
      <c r="A71" s="119" t="s">
        <v>25</v>
      </c>
      <c r="B71" s="120"/>
      <c r="C71" s="121"/>
      <c r="D71" s="122" t="s">
        <v>26</v>
      </c>
      <c r="E71" s="123" t="s">
        <v>27</v>
      </c>
      <c r="F71" s="122"/>
      <c r="G71" s="124"/>
      <c r="H71" s="125"/>
      <c r="I71" s="122" t="s">
        <v>26</v>
      </c>
      <c r="J71" s="123" t="s">
        <v>28</v>
      </c>
      <c r="K71" s="126"/>
      <c r="L71" s="123" t="s">
        <v>29</v>
      </c>
      <c r="M71" s="127"/>
      <c r="N71" s="128" t="s">
        <v>30</v>
      </c>
      <c r="O71" s="128"/>
      <c r="P71" s="129" t="s">
        <v>143</v>
      </c>
      <c r="Q71" s="130"/>
    </row>
    <row r="72" spans="1:18" s="131" customFormat="1" ht="9" customHeight="1" x14ac:dyDescent="0.25">
      <c r="A72" s="132" t="s">
        <v>31</v>
      </c>
      <c r="B72" s="133"/>
      <c r="C72" s="134"/>
      <c r="D72" s="135">
        <v>1</v>
      </c>
      <c r="E72" s="136" t="str">
        <f>IF(D72&gt;$Q$79,,UPPER(VLOOKUP(D72,'[1]Boys Si Main Draw Prep'!$A$7:$R$134,2)))</f>
        <v xml:space="preserve">KARTHIK. </v>
      </c>
      <c r="F72" s="137"/>
      <c r="G72" s="136"/>
      <c r="H72" s="138"/>
      <c r="I72" s="139" t="s">
        <v>32</v>
      </c>
      <c r="J72" s="133"/>
      <c r="K72" s="140"/>
      <c r="L72" s="133"/>
      <c r="M72" s="141"/>
      <c r="N72" s="142" t="s">
        <v>33</v>
      </c>
      <c r="O72" s="143"/>
      <c r="P72" s="143"/>
      <c r="Q72" s="144"/>
    </row>
    <row r="73" spans="1:18" s="131" customFormat="1" ht="9" customHeight="1" x14ac:dyDescent="0.25">
      <c r="A73" s="132" t="s">
        <v>34</v>
      </c>
      <c r="B73" s="133"/>
      <c r="C73" s="134"/>
      <c r="D73" s="135">
        <v>2</v>
      </c>
      <c r="E73" s="136" t="str">
        <f>IF(D73&gt;$Q$79,,UPPER(VLOOKUP(D73,'[1]Boys Si Main Draw Prep'!$A$7:$R$134,2)))</f>
        <v xml:space="preserve">SATHASIVAM </v>
      </c>
      <c r="F73" s="137"/>
      <c r="G73" s="136"/>
      <c r="H73" s="138"/>
      <c r="I73" s="139" t="s">
        <v>35</v>
      </c>
      <c r="J73" s="133"/>
      <c r="K73" s="140"/>
      <c r="L73" s="133"/>
      <c r="M73" s="141"/>
      <c r="N73" s="145" t="s">
        <v>36</v>
      </c>
      <c r="O73" s="146"/>
      <c r="P73" s="147"/>
      <c r="Q73" s="148"/>
    </row>
    <row r="74" spans="1:18" s="131" customFormat="1" ht="9" customHeight="1" x14ac:dyDescent="0.25">
      <c r="A74" s="149" t="s">
        <v>37</v>
      </c>
      <c r="B74" s="147"/>
      <c r="C74" s="150"/>
      <c r="D74" s="135">
        <v>3</v>
      </c>
      <c r="E74" s="136" t="str">
        <f>IF(D74&gt;$Q$79,,UPPER(VLOOKUP(D74,'[1]Boys Si Main Draw Prep'!$A$7:$R$134,2)))</f>
        <v xml:space="preserve">SHEKAR </v>
      </c>
      <c r="F74" s="137"/>
      <c r="G74" s="136"/>
      <c r="H74" s="138"/>
      <c r="I74" s="139" t="s">
        <v>38</v>
      </c>
      <c r="J74" s="133"/>
      <c r="K74" s="140"/>
      <c r="L74" s="133"/>
      <c r="M74" s="141"/>
      <c r="N74" s="142" t="s">
        <v>39</v>
      </c>
      <c r="O74" s="143"/>
      <c r="P74" s="143"/>
      <c r="Q74" s="144"/>
    </row>
    <row r="75" spans="1:18" s="131" customFormat="1" ht="9" customHeight="1" x14ac:dyDescent="0.25">
      <c r="A75" s="151"/>
      <c r="B75" s="56"/>
      <c r="C75" s="152"/>
      <c r="D75" s="135">
        <v>4</v>
      </c>
      <c r="E75" s="136" t="str">
        <f>IF(D75&gt;$Q$79,,UPPER(VLOOKUP(D75,'[1]Boys Si Main Draw Prep'!$A$7:$R$134,2)))</f>
        <v>MARIAPPA. D</v>
      </c>
      <c r="F75" s="137"/>
      <c r="G75" s="136"/>
      <c r="H75" s="138"/>
      <c r="I75" s="139" t="s">
        <v>40</v>
      </c>
      <c r="J75" s="133"/>
      <c r="K75" s="140"/>
      <c r="L75" s="133"/>
      <c r="M75" s="141"/>
      <c r="N75" s="153" t="s">
        <v>41</v>
      </c>
      <c r="O75" s="140"/>
      <c r="P75" s="133"/>
      <c r="Q75" s="141"/>
    </row>
    <row r="76" spans="1:18" s="131" customFormat="1" ht="9" customHeight="1" x14ac:dyDescent="0.25">
      <c r="A76" s="154" t="s">
        <v>42</v>
      </c>
      <c r="B76" s="155"/>
      <c r="C76" s="156"/>
      <c r="D76" s="135">
        <v>5</v>
      </c>
      <c r="E76" s="136" t="str">
        <f>IF(D76&gt;$Q$79,,UPPER(VLOOKUP(D76,'[1]Boys Si Main Draw Prep'!$A$7:$R$134,2)))</f>
        <v>S. BALACHANDAR</v>
      </c>
      <c r="F76" s="137"/>
      <c r="G76" s="136"/>
      <c r="H76" s="138"/>
      <c r="I76" s="139" t="s">
        <v>43</v>
      </c>
      <c r="J76" s="133"/>
      <c r="K76" s="140"/>
      <c r="L76" s="133"/>
      <c r="M76" s="141"/>
      <c r="N76" s="157" t="s">
        <v>44</v>
      </c>
      <c r="O76" s="146"/>
      <c r="P76" s="147"/>
      <c r="Q76" s="148"/>
    </row>
    <row r="77" spans="1:18" s="131" customFormat="1" ht="9" customHeight="1" x14ac:dyDescent="0.25">
      <c r="A77" s="132" t="s">
        <v>31</v>
      </c>
      <c r="B77" s="133"/>
      <c r="C77" s="158" t="s">
        <v>83</v>
      </c>
      <c r="D77" s="135">
        <v>6</v>
      </c>
      <c r="E77" s="136" t="str">
        <f>IF(D77&gt;$Q$79,,UPPER(VLOOKUP(D77,'[1]Boys Si Main Draw Prep'!$A$7:$R$134,2)))</f>
        <v xml:space="preserve">ABDUL </v>
      </c>
      <c r="F77" s="137"/>
      <c r="G77" s="136"/>
      <c r="H77" s="138"/>
      <c r="I77" s="139" t="s">
        <v>45</v>
      </c>
      <c r="J77" s="133"/>
      <c r="K77" s="140"/>
      <c r="L77" s="133"/>
      <c r="M77" s="141"/>
      <c r="N77" s="142" t="s">
        <v>46</v>
      </c>
      <c r="O77" s="143"/>
      <c r="P77" s="143"/>
      <c r="Q77" s="144"/>
    </row>
    <row r="78" spans="1:18" s="131" customFormat="1" ht="9" customHeight="1" x14ac:dyDescent="0.25">
      <c r="A78" s="132" t="s">
        <v>47</v>
      </c>
      <c r="B78" s="133"/>
      <c r="C78" s="159">
        <v>1</v>
      </c>
      <c r="D78" s="135">
        <v>7</v>
      </c>
      <c r="E78" s="136" t="str">
        <f>IF(D78&gt;$Q$79,,UPPER(VLOOKUP(D78,'[1]Boys Si Main Draw Prep'!$A$7:$R$134,2)))</f>
        <v>SURESHKUMAR. S</v>
      </c>
      <c r="F78" s="137"/>
      <c r="G78" s="136"/>
      <c r="H78" s="138"/>
      <c r="I78" s="139" t="s">
        <v>48</v>
      </c>
      <c r="J78" s="133"/>
      <c r="K78" s="140"/>
      <c r="L78" s="133"/>
      <c r="M78" s="141"/>
      <c r="N78" s="153" t="s">
        <v>49</v>
      </c>
      <c r="O78" s="140"/>
      <c r="P78" s="133"/>
      <c r="Q78" s="141"/>
    </row>
    <row r="79" spans="1:18" s="131" customFormat="1" ht="9" customHeight="1" x14ac:dyDescent="0.25">
      <c r="A79" s="149" t="s">
        <v>50</v>
      </c>
      <c r="B79" s="147"/>
      <c r="C79" s="160">
        <v>7</v>
      </c>
      <c r="D79" s="161">
        <v>8</v>
      </c>
      <c r="E79" s="162" t="str">
        <f>IF(D79&gt;$Q$79,,UPPER(VLOOKUP(D79,'[1]Boys Si Main Draw Prep'!$A$7:$R$134,2)))</f>
        <v xml:space="preserve">ALEXANDER </v>
      </c>
      <c r="F79" s="163"/>
      <c r="G79" s="162"/>
      <c r="H79" s="164"/>
      <c r="I79" s="165" t="s">
        <v>51</v>
      </c>
      <c r="J79" s="147"/>
      <c r="K79" s="146"/>
      <c r="L79" s="147"/>
      <c r="M79" s="148"/>
      <c r="N79" s="147">
        <f>Q4</f>
        <v>0</v>
      </c>
      <c r="O79" s="146"/>
      <c r="P79" s="147"/>
      <c r="Q79" s="166">
        <f>MIN(8,'[1]Boys Si Main Draw Prep'!R5)</f>
        <v>8</v>
      </c>
    </row>
  </sheetData>
  <mergeCells count="1">
    <mergeCell ref="A4:C4"/>
  </mergeCells>
  <conditionalFormatting sqref="G39 G41 G7 G9 G11 G13 G15 G17 G19 G23 G43 G45 G47 G49 G51 G53 G21 G25 G27 G29 G31 G33 G35 G37 G55 G57 G59 G61 G63 G65 G67 G69">
    <cfRule type="expression" dxfId="37" priority="13" stopIfTrue="1">
      <formula>AND($D7&lt;9,$C7&gt;0)</formula>
    </cfRule>
  </conditionalFormatting>
  <conditionalFormatting sqref="H8 H40 H16 L14 H20 L30 H24 H48 L46 H52 H32 H44 H36 H12 L62 H28 J18 J26 J34 J42 J50 J58 J66 J10 H56 H64 H68 H60 N22 N39 N54">
    <cfRule type="expression" dxfId="36" priority="10" stopIfTrue="1">
      <formula>AND($N$1="CU",H8="Umpire")</formula>
    </cfRule>
    <cfRule type="expression" dxfId="35" priority="11" stopIfTrue="1">
      <formula>AND($N$1="CU",H8&lt;&gt;"Umpire",I8&lt;&gt;"")</formula>
    </cfRule>
    <cfRule type="expression" dxfId="34" priority="12" stopIfTrue="1">
      <formula>AND($N$1="CU",H8&lt;&gt;"Umpire")</formula>
    </cfRule>
  </conditionalFormatting>
  <conditionalFormatting sqref="D67 D65 D63 D13 D61 D15 D17 D21 D19 D23 D25 D27 D29 D31 D33 D37 D35 D39 D41 D43 D47 D49 D45 D51 D53 D55 D57 D59 D69">
    <cfRule type="expression" dxfId="33" priority="9" stopIfTrue="1">
      <formula>AND($D13&lt;9,$C13&gt;0)</formula>
    </cfRule>
  </conditionalFormatting>
  <conditionalFormatting sqref="L10 L18 L26 L34 L42 L50 L58 L66 N14 N30 N46 N62 P22 P54 J8 J12 J16 J20 J24 J28 J32 J36 J40 J44 J48 J52 J56 J68 J64">
    <cfRule type="expression" dxfId="32" priority="7" stopIfTrue="1">
      <formula>I8="as"</formula>
    </cfRule>
    <cfRule type="expression" dxfId="31" priority="8" stopIfTrue="1">
      <formula>I8="bs"</formula>
    </cfRule>
  </conditionalFormatting>
  <conditionalFormatting sqref="B7 B9 B11 B13 B15 B17 B19 B21 B23 B25 B27 B29 B31 B33 B35 B37 B39 B41 B43 B45 B47 B49 B51 B53 B55 B57 B59 B61 B63 B65 B67 B69">
    <cfRule type="cellIs" dxfId="30" priority="5" stopIfTrue="1" operator="equal">
      <formula>"QA"</formula>
    </cfRule>
    <cfRule type="cellIs" dxfId="29" priority="6" stopIfTrue="1" operator="equal">
      <formula>"DA"</formula>
    </cfRule>
  </conditionalFormatting>
  <conditionalFormatting sqref="I8 I12 I16 I20 I24 I28 I32 I36 I40 I44 I48 I52 I56 I60 I64 I68 K66 K58 K50 K42 K34 K26 K18 K10 M14 M30 M46 M62 Q79 O54 O39 O22">
    <cfRule type="expression" dxfId="28" priority="4" stopIfTrue="1">
      <formula>$N$1="CU"</formula>
    </cfRule>
  </conditionalFormatting>
  <conditionalFormatting sqref="P38">
    <cfRule type="expression" dxfId="27" priority="2" stopIfTrue="1">
      <formula>O39="as"</formula>
    </cfRule>
    <cfRule type="expression" dxfId="26" priority="3" stopIfTrue="1">
      <formula>O39="bs"</formula>
    </cfRule>
  </conditionalFormatting>
  <conditionalFormatting sqref="D7 D9 D11">
    <cfRule type="expression" dxfId="25" priority="1" stopIfTrue="1">
      <formula>$D7&lt;9</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Jun_Show_CU">
                <anchor moveWithCells="1" sizeWithCells="1">
                  <from>
                    <xdr:col>11</xdr:col>
                    <xdr:colOff>647700</xdr:colOff>
                    <xdr:row>0</xdr:row>
                    <xdr:rowOff>15240</xdr:rowOff>
                  </from>
                  <to>
                    <xdr:col>13</xdr:col>
                    <xdr:colOff>457200</xdr:colOff>
                    <xdr:row>0</xdr:row>
                    <xdr:rowOff>205740</xdr:rowOff>
                  </to>
                </anchor>
              </controlPr>
            </control>
          </mc:Choice>
        </mc:AlternateContent>
        <mc:AlternateContent xmlns:mc="http://schemas.openxmlformats.org/markup-compatibility/2006">
          <mc:Choice Requires="x14">
            <control shapeId="19458" r:id="rId5" name="Button 2">
              <controlPr defaultSize="0" print="0" autoFill="0" autoPict="0" macro="[0]!Jun_Hide_CU">
                <anchor moveWithCells="1" sizeWithCells="1">
                  <from>
                    <xdr:col>11</xdr:col>
                    <xdr:colOff>632460</xdr:colOff>
                    <xdr:row>0</xdr:row>
                    <xdr:rowOff>220980</xdr:rowOff>
                  </from>
                  <to>
                    <xdr:col>13</xdr:col>
                    <xdr:colOff>457200</xdr:colOff>
                    <xdr:row>1</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1"/>
  <sheetViews>
    <sheetView showGridLines="0" showZeros="0" workbookViewId="0">
      <selection activeCell="S44" sqref="S44"/>
    </sheetView>
  </sheetViews>
  <sheetFormatPr defaultRowHeight="13.2" x14ac:dyDescent="0.25"/>
  <cols>
    <col min="1" max="1" width="3.21875" customWidth="1"/>
    <col min="2" max="2" width="6.21875" customWidth="1"/>
    <col min="3" max="3" width="3.88671875" customWidth="1"/>
    <col min="4" max="4" width="4.21875" customWidth="1"/>
    <col min="5" max="5" width="12.77734375" customWidth="1"/>
    <col min="6" max="6" width="2.77734375" customWidth="1"/>
    <col min="7" max="7" width="7.77734375" customWidth="1"/>
    <col min="8" max="8" width="5.77734375" customWidth="1"/>
    <col min="9" max="9" width="1.77734375" style="328" customWidth="1"/>
    <col min="10" max="10" width="10.77734375" customWidth="1"/>
    <col min="11" max="11" width="1.77734375" style="328" customWidth="1"/>
    <col min="12" max="12" width="10.77734375" customWidth="1"/>
    <col min="13" max="13" width="1.77734375" style="200" customWidth="1"/>
    <col min="14" max="14" width="10.77734375" customWidth="1"/>
    <col min="15" max="15" width="1.77734375" style="328" customWidth="1"/>
    <col min="16" max="16" width="10.77734375" customWidth="1"/>
    <col min="17" max="17" width="1.77734375" style="200" customWidth="1"/>
    <col min="19" max="19" width="8.77734375" customWidth="1"/>
    <col min="20" max="20" width="8.77734375" hidden="1" customWidth="1"/>
    <col min="21" max="21" width="5.77734375" customWidth="1"/>
  </cols>
  <sheetData>
    <row r="1" spans="1:20" s="192" customFormat="1" ht="21.75" customHeight="1" x14ac:dyDescent="0.25">
      <c r="A1" s="190" t="s">
        <v>0</v>
      </c>
      <c r="B1" s="191"/>
      <c r="I1" s="193"/>
      <c r="J1" s="194" t="s">
        <v>74</v>
      </c>
      <c r="K1" s="194"/>
      <c r="L1" s="195"/>
      <c r="M1" s="193"/>
      <c r="N1" s="193" t="s">
        <v>2</v>
      </c>
      <c r="O1" s="193"/>
      <c r="Q1" s="193"/>
    </row>
    <row r="2" spans="1:20" s="199" customFormat="1" ht="13.8" x14ac:dyDescent="0.25">
      <c r="A2" s="196" t="s">
        <v>75</v>
      </c>
      <c r="B2" s="197"/>
      <c r="C2" s="197"/>
      <c r="D2" s="197"/>
      <c r="E2" s="197"/>
      <c r="F2" s="198"/>
      <c r="I2" s="200"/>
      <c r="J2" s="194" t="s">
        <v>53</v>
      </c>
      <c r="K2" s="194"/>
      <c r="L2" s="194"/>
      <c r="M2" s="200"/>
      <c r="O2" s="200"/>
      <c r="Q2" s="200"/>
    </row>
    <row r="3" spans="1:20" s="207" customFormat="1" ht="10.5" customHeight="1" x14ac:dyDescent="0.25">
      <c r="A3" s="201" t="s">
        <v>5</v>
      </c>
      <c r="B3" s="201"/>
      <c r="C3" s="201"/>
      <c r="D3" s="201"/>
      <c r="E3" s="201"/>
      <c r="F3" s="201" t="s">
        <v>6</v>
      </c>
      <c r="G3" s="201"/>
      <c r="H3" s="201"/>
      <c r="I3" s="202"/>
      <c r="J3" s="203" t="s">
        <v>7</v>
      </c>
      <c r="K3" s="204"/>
      <c r="L3" s="205" t="s">
        <v>8</v>
      </c>
      <c r="M3" s="202"/>
      <c r="N3" s="201"/>
      <c r="O3" s="202"/>
      <c r="P3" s="201"/>
      <c r="Q3" s="206" t="s">
        <v>9</v>
      </c>
    </row>
    <row r="4" spans="1:20" s="215" customFormat="1" ht="11.25" customHeight="1" thickBot="1" x14ac:dyDescent="0.3">
      <c r="A4" s="331">
        <f>'[1]Week SetUp'!$A$10</f>
        <v>0</v>
      </c>
      <c r="B4" s="331"/>
      <c r="C4" s="331"/>
      <c r="D4" s="208"/>
      <c r="E4" s="208"/>
      <c r="F4" s="209">
        <f>'[1]Week SetUp'!$C$10</f>
        <v>0</v>
      </c>
      <c r="G4" s="210"/>
      <c r="H4" s="208"/>
      <c r="I4" s="211"/>
      <c r="J4" s="1">
        <f>'[1]Week SetUp'!$D$10</f>
        <v>0</v>
      </c>
      <c r="K4" s="212"/>
      <c r="L4" s="213">
        <f>'[1]Week SetUp'!$A$12</f>
        <v>0</v>
      </c>
      <c r="M4" s="211"/>
      <c r="N4" s="208"/>
      <c r="O4" s="211"/>
      <c r="P4" s="208"/>
      <c r="Q4" s="214">
        <f>'[1]Week SetUp'!$E$10</f>
        <v>0</v>
      </c>
    </row>
    <row r="5" spans="1:20" s="207" customFormat="1" ht="9.6" x14ac:dyDescent="0.25">
      <c r="A5" s="216"/>
      <c r="B5" s="217" t="s">
        <v>13</v>
      </c>
      <c r="C5" s="217" t="str">
        <f>IF(OR(F2="Week 3",F2="Masters"),"CP","Rank")</f>
        <v>Rank</v>
      </c>
      <c r="D5" s="217" t="s">
        <v>15</v>
      </c>
      <c r="E5" s="218" t="s">
        <v>16</v>
      </c>
      <c r="F5" s="218" t="s">
        <v>17</v>
      </c>
      <c r="G5" s="218"/>
      <c r="H5" s="218" t="s">
        <v>18</v>
      </c>
      <c r="I5" s="218"/>
      <c r="J5" s="217" t="s">
        <v>19</v>
      </c>
      <c r="K5" s="219"/>
      <c r="L5" s="217" t="s">
        <v>21</v>
      </c>
      <c r="M5" s="219"/>
      <c r="N5" s="217" t="s">
        <v>22</v>
      </c>
      <c r="O5" s="219"/>
      <c r="P5" s="217" t="s">
        <v>76</v>
      </c>
      <c r="Q5" s="220"/>
    </row>
    <row r="6" spans="1:20" s="207" customFormat="1" ht="3.75" customHeight="1" thickBot="1" x14ac:dyDescent="0.3">
      <c r="A6" s="221"/>
      <c r="B6" s="222"/>
      <c r="C6" s="222"/>
      <c r="D6" s="222"/>
      <c r="E6" s="223"/>
      <c r="F6" s="223"/>
      <c r="G6" s="224"/>
      <c r="H6" s="223"/>
      <c r="I6" s="225"/>
      <c r="J6" s="222"/>
      <c r="K6" s="225"/>
      <c r="L6" s="222"/>
      <c r="M6" s="225"/>
      <c r="N6" s="222"/>
      <c r="O6" s="225"/>
      <c r="P6" s="222"/>
      <c r="Q6" s="226"/>
    </row>
    <row r="7" spans="1:20" s="238" customFormat="1" ht="10.5" customHeight="1" x14ac:dyDescent="0.25">
      <c r="A7" s="227">
        <v>1</v>
      </c>
      <c r="B7" s="228" t="s">
        <v>110</v>
      </c>
      <c r="C7" s="229">
        <f>IF($D7="","",VLOOKUP($D7,'[1]Boys Do Main Draw Prep'!$A$7:$V$23,21))</f>
        <v>6</v>
      </c>
      <c r="D7" s="230">
        <v>1</v>
      </c>
      <c r="E7" s="231" t="str">
        <f>UPPER(IF($D7="","",VLOOKUP($D7,'[1]Boys Do Main Draw Prep'!$A$7:$V$23,2)))</f>
        <v>SUBRAMANIAN</v>
      </c>
      <c r="F7" s="231" t="str">
        <f>IF($D7="","",VLOOKUP($D7,'[1]Boys Do Main Draw Prep'!$A$7:$V$23,3))</f>
        <v>Balachander</v>
      </c>
      <c r="G7" s="232"/>
      <c r="H7" s="231" t="str">
        <f>IF($D7="","",VLOOKUP($D7,'[1]Boys Do Main Draw Prep'!$A$7:$V$23,4))</f>
        <v>TN</v>
      </c>
      <c r="I7" s="233"/>
      <c r="J7" s="234"/>
      <c r="K7" s="235"/>
      <c r="L7" s="234"/>
      <c r="M7" s="235"/>
      <c r="N7" s="234"/>
      <c r="O7" s="235"/>
      <c r="P7" s="234"/>
      <c r="Q7" s="236"/>
      <c r="R7" s="237"/>
      <c r="T7" s="239" t="str">
        <f>'[1]SetUp Officials'!P21</f>
        <v>Umpire</v>
      </c>
    </row>
    <row r="8" spans="1:20" s="238" customFormat="1" ht="9.6" customHeight="1" x14ac:dyDescent="0.25">
      <c r="A8" s="240"/>
      <c r="B8" s="241" t="s">
        <v>111</v>
      </c>
      <c r="C8" s="242"/>
      <c r="D8" s="242"/>
      <c r="E8" s="231" t="str">
        <f>UPPER(IF($D7="","",VLOOKUP($D7,'[1]Boys Do Main Draw Prep'!$A$7:$V$23,7)))</f>
        <v>VEERASWAMY</v>
      </c>
      <c r="F8" s="231" t="str">
        <f>IF($D7="","",VLOOKUP($D7,'[1]Boys Do Main Draw Prep'!$A$7:$V$23,8))</f>
        <v>Shekar</v>
      </c>
      <c r="G8" s="232"/>
      <c r="H8" s="231" t="str">
        <f>IF($D7="","",VLOOKUP($D7,'[1]Boys Do Main Draw Prep'!$A$7:$V$23,9))</f>
        <v>KA</v>
      </c>
      <c r="I8" s="243"/>
      <c r="J8" s="244" t="str">
        <f>IF(I8="a",E7,IF(I8="b",E9,""))</f>
        <v/>
      </c>
      <c r="K8" s="235"/>
      <c r="L8" s="234"/>
      <c r="M8" s="235"/>
      <c r="N8" s="234"/>
      <c r="O8" s="235"/>
      <c r="P8" s="234"/>
      <c r="Q8" s="236"/>
      <c r="R8" s="237"/>
      <c r="T8" s="245" t="str">
        <f>'[1]SetUp Officials'!P22</f>
        <v xml:space="preserve"> </v>
      </c>
    </row>
    <row r="9" spans="1:20" s="238" customFormat="1" ht="9.6" customHeight="1" x14ac:dyDescent="0.25">
      <c r="A9" s="240"/>
      <c r="B9" s="241"/>
      <c r="C9" s="242"/>
      <c r="D9" s="242"/>
      <c r="E9" s="234"/>
      <c r="F9" s="234"/>
      <c r="G9" s="224"/>
      <c r="H9" s="234"/>
      <c r="I9" s="246"/>
      <c r="J9" s="247" t="str">
        <f>UPPER(IF(OR(I10="a",I10="as"),E7,IF(OR(I10="b",I10="bs"),E11,)))</f>
        <v>SUBRAMANIAN</v>
      </c>
      <c r="K9" s="248"/>
      <c r="L9" s="234"/>
      <c r="M9" s="235"/>
      <c r="N9" s="234"/>
      <c r="O9" s="235"/>
      <c r="P9" s="234"/>
      <c r="Q9" s="236"/>
      <c r="R9" s="237"/>
      <c r="T9" s="245" t="str">
        <f>'[1]SetUp Officials'!P23</f>
        <v xml:space="preserve"> </v>
      </c>
    </row>
    <row r="10" spans="1:20" s="238" customFormat="1" ht="9.6" customHeight="1" x14ac:dyDescent="0.25">
      <c r="A10" s="240"/>
      <c r="B10" s="241"/>
      <c r="C10" s="242"/>
      <c r="D10" s="242"/>
      <c r="E10" s="234"/>
      <c r="F10" s="234"/>
      <c r="G10" s="224"/>
      <c r="H10" s="249" t="s">
        <v>23</v>
      </c>
      <c r="I10" s="250" t="s">
        <v>55</v>
      </c>
      <c r="J10" s="251" t="str">
        <f>UPPER(IF(OR(I10="a",I10="as"),E8,IF(OR(I10="b",I10="bs"),E12,)))</f>
        <v>VEERASWAMY</v>
      </c>
      <c r="K10" s="252"/>
      <c r="L10" s="234"/>
      <c r="M10" s="235"/>
      <c r="N10" s="234"/>
      <c r="O10" s="235"/>
      <c r="P10" s="234"/>
      <c r="Q10" s="236"/>
      <c r="R10" s="237"/>
      <c r="T10" s="245" t="str">
        <f>'[1]SetUp Officials'!P24</f>
        <v xml:space="preserve"> </v>
      </c>
    </row>
    <row r="11" spans="1:20" s="238" customFormat="1" ht="9.6" customHeight="1" x14ac:dyDescent="0.25">
      <c r="A11" s="240">
        <v>2</v>
      </c>
      <c r="B11" s="228">
        <f>IF($D11="","",VLOOKUP($D11,'[1]Boys Do Main Draw Prep'!$A$7:$V$23,20))</f>
        <v>0</v>
      </c>
      <c r="C11" s="229">
        <f>IF($D11="","",VLOOKUP($D11,'[1]Boys Do Main Draw Prep'!$A$7:$V$23,21))</f>
        <v>0</v>
      </c>
      <c r="D11" s="230">
        <v>16</v>
      </c>
      <c r="E11" s="229" t="str">
        <f>UPPER(IF($D11="","",VLOOKUP($D11,'[1]Boys Do Main Draw Prep'!$A$7:$V$23,2)))</f>
        <v>BYE</v>
      </c>
      <c r="F11" s="229">
        <f>IF($D11="","",VLOOKUP($D11,'[1]Boys Do Main Draw Prep'!$A$7:$V$23,3))</f>
        <v>0</v>
      </c>
      <c r="G11" s="253"/>
      <c r="H11" s="229">
        <f>IF($D11="","",VLOOKUP($D11,'[1]Boys Do Main Draw Prep'!$A$7:$V$23,4))</f>
        <v>0</v>
      </c>
      <c r="I11" s="254"/>
      <c r="J11" s="234"/>
      <c r="K11" s="255"/>
      <c r="L11" s="256"/>
      <c r="M11" s="248"/>
      <c r="N11" s="234"/>
      <c r="O11" s="235"/>
      <c r="P11" s="234"/>
      <c r="Q11" s="236"/>
      <c r="R11" s="237"/>
      <c r="T11" s="245" t="str">
        <f>'[1]SetUp Officials'!P25</f>
        <v xml:space="preserve"> </v>
      </c>
    </row>
    <row r="12" spans="1:20" s="238" customFormat="1" ht="9.6" customHeight="1" x14ac:dyDescent="0.25">
      <c r="A12" s="240"/>
      <c r="B12" s="241"/>
      <c r="C12" s="242"/>
      <c r="D12" s="242"/>
      <c r="E12" s="229" t="str">
        <f>UPPER(IF($D11="","",VLOOKUP($D11,'[1]Boys Do Main Draw Prep'!$A$7:$V$23,7)))</f>
        <v/>
      </c>
      <c r="F12" s="229">
        <f>IF($D11="","",VLOOKUP($D11,'[1]Boys Do Main Draw Prep'!$A$7:$V$23,8))</f>
        <v>0</v>
      </c>
      <c r="G12" s="253"/>
      <c r="H12" s="229">
        <f>IF($D11="","",VLOOKUP($D11,'[1]Boys Do Main Draw Prep'!$A$7:$V$23,9))</f>
        <v>0</v>
      </c>
      <c r="I12" s="243"/>
      <c r="J12" s="234"/>
      <c r="K12" s="255"/>
      <c r="L12" s="257"/>
      <c r="M12" s="258"/>
      <c r="N12" s="234"/>
      <c r="O12" s="235"/>
      <c r="P12" s="234"/>
      <c r="Q12" s="236"/>
      <c r="R12" s="237"/>
      <c r="T12" s="245" t="str">
        <f>'[1]SetUp Officials'!P26</f>
        <v xml:space="preserve"> </v>
      </c>
    </row>
    <row r="13" spans="1:20" s="238" customFormat="1" ht="9.6" customHeight="1" x14ac:dyDescent="0.25">
      <c r="A13" s="240"/>
      <c r="B13" s="241"/>
      <c r="C13" s="242"/>
      <c r="D13" s="259"/>
      <c r="E13" s="234"/>
      <c r="F13" s="234"/>
      <c r="G13" s="224"/>
      <c r="H13" s="234"/>
      <c r="I13" s="260"/>
      <c r="J13" s="234"/>
      <c r="K13" s="246"/>
      <c r="L13" s="247" t="str">
        <f>UPPER(IF(OR(K14="a",K14="as"),J9,IF(OR(K14="b",K14="bs"),J17,)))</f>
        <v>SUBRAMANIAN</v>
      </c>
      <c r="M13" s="235"/>
      <c r="N13" s="234"/>
      <c r="O13" s="235"/>
      <c r="P13" s="234"/>
      <c r="Q13" s="236"/>
      <c r="R13" s="237"/>
      <c r="T13" s="245" t="str">
        <f>'[1]SetUp Officials'!P27</f>
        <v xml:space="preserve"> </v>
      </c>
    </row>
    <row r="14" spans="1:20" s="238" customFormat="1" ht="9.6" customHeight="1" x14ac:dyDescent="0.25">
      <c r="A14" s="240"/>
      <c r="B14" s="241"/>
      <c r="C14" s="242"/>
      <c r="D14" s="259"/>
      <c r="E14" s="234"/>
      <c r="F14" s="234"/>
      <c r="G14" s="224"/>
      <c r="H14" s="234"/>
      <c r="I14" s="260"/>
      <c r="J14" s="249" t="s">
        <v>23</v>
      </c>
      <c r="K14" s="250" t="s">
        <v>55</v>
      </c>
      <c r="L14" s="251" t="str">
        <f>UPPER(IF(OR(K14="a",K14="as"),J10,IF(OR(K14="b",K14="bs"),J18,)))</f>
        <v>VEERASWAMY</v>
      </c>
      <c r="M14" s="252"/>
      <c r="N14" s="234"/>
      <c r="O14" s="235"/>
      <c r="P14" s="234"/>
      <c r="Q14" s="236"/>
      <c r="R14" s="237"/>
      <c r="T14" s="245" t="str">
        <f>'[1]SetUp Officials'!P28</f>
        <v xml:space="preserve"> </v>
      </c>
    </row>
    <row r="15" spans="1:20" s="238" customFormat="1" ht="9.6" customHeight="1" x14ac:dyDescent="0.25">
      <c r="A15" s="240">
        <v>3</v>
      </c>
      <c r="B15" s="228" t="s">
        <v>112</v>
      </c>
      <c r="C15" s="229">
        <f>IF($D15="","",VLOOKUP($D15,'[1]Boys Do Main Draw Prep'!$A$7:$V$23,21))</f>
        <v>0</v>
      </c>
      <c r="D15" s="230">
        <v>15</v>
      </c>
      <c r="E15" s="229" t="str">
        <f>UPPER(IF($D15="","",VLOOKUP($D15,'[1]Boys Do Main Draw Prep'!$A$7:$V$23,2)))</f>
        <v>DHARMAMEHER</v>
      </c>
      <c r="F15" s="229" t="str">
        <f>IF($D15="","",VLOOKUP($D15,'[1]Boys Do Main Draw Prep'!$A$7:$V$23,3))</f>
        <v>Vijay</v>
      </c>
      <c r="G15" s="253"/>
      <c r="H15" s="229" t="str">
        <f>IF($D15="","",VLOOKUP($D15,'[1]Boys Do Main Draw Prep'!$A$7:$V$23,4))</f>
        <v>MH</v>
      </c>
      <c r="I15" s="233"/>
      <c r="J15" s="234"/>
      <c r="K15" s="255"/>
      <c r="L15" s="234" t="s">
        <v>90</v>
      </c>
      <c r="M15" s="255"/>
      <c r="N15" s="256"/>
      <c r="O15" s="235"/>
      <c r="P15" s="234"/>
      <c r="Q15" s="236"/>
      <c r="R15" s="237"/>
      <c r="T15" s="245" t="str">
        <f>'[1]SetUp Officials'!P29</f>
        <v xml:space="preserve"> </v>
      </c>
    </row>
    <row r="16" spans="1:20" s="238" customFormat="1" ht="9.6" customHeight="1" thickBot="1" x14ac:dyDescent="0.3">
      <c r="A16" s="240"/>
      <c r="B16" s="241" t="s">
        <v>113</v>
      </c>
      <c r="C16" s="242"/>
      <c r="D16" s="242"/>
      <c r="E16" s="229" t="str">
        <f>UPPER(IF($D15="","",VLOOKUP($D15,'[1]Boys Do Main Draw Prep'!$A$7:$V$23,7)))</f>
        <v>NAYAK</v>
      </c>
      <c r="F16" s="229" t="str">
        <f>IF($D15="","",VLOOKUP($D15,'[1]Boys Do Main Draw Prep'!$A$7:$V$23,8))</f>
        <v>Chandan</v>
      </c>
      <c r="G16" s="253"/>
      <c r="H16" s="229" t="str">
        <f>IF($D15="","",VLOOKUP($D15,'[1]Boys Do Main Draw Prep'!$A$7:$V$23,9))</f>
        <v>OD</v>
      </c>
      <c r="I16" s="243"/>
      <c r="J16" s="244" t="str">
        <f>IF(I16="a",E15,IF(I16="b",E17,""))</f>
        <v/>
      </c>
      <c r="K16" s="255"/>
      <c r="L16" s="234"/>
      <c r="M16" s="255"/>
      <c r="N16" s="234"/>
      <c r="O16" s="235"/>
      <c r="P16" s="234"/>
      <c r="Q16" s="236"/>
      <c r="R16" s="237"/>
      <c r="T16" s="261" t="str">
        <f>'[1]SetUp Officials'!P30</f>
        <v>None</v>
      </c>
    </row>
    <row r="17" spans="1:18" s="238" customFormat="1" ht="9.6" customHeight="1" x14ac:dyDescent="0.25">
      <c r="A17" s="240"/>
      <c r="B17" s="241"/>
      <c r="C17" s="242"/>
      <c r="D17" s="259"/>
      <c r="E17" s="234"/>
      <c r="F17" s="234"/>
      <c r="G17" s="224"/>
      <c r="H17" s="234"/>
      <c r="I17" s="246"/>
      <c r="J17" s="247" t="str">
        <f>UPPER(IF(OR(I18="a",I18="as"),E15,IF(OR(I18="b",I18="bs"),E19,)))</f>
        <v>GAFAR</v>
      </c>
      <c r="K17" s="262"/>
      <c r="L17" s="234"/>
      <c r="M17" s="255"/>
      <c r="N17" s="234"/>
      <c r="O17" s="235"/>
      <c r="P17" s="234"/>
      <c r="Q17" s="236"/>
      <c r="R17" s="237"/>
    </row>
    <row r="18" spans="1:18" s="238" customFormat="1" ht="9.6" customHeight="1" x14ac:dyDescent="0.25">
      <c r="A18" s="240"/>
      <c r="B18" s="241"/>
      <c r="C18" s="242"/>
      <c r="D18" s="259"/>
      <c r="E18" s="234"/>
      <c r="F18" s="234"/>
      <c r="G18" s="224"/>
      <c r="H18" s="249" t="s">
        <v>23</v>
      </c>
      <c r="I18" s="250" t="s">
        <v>87</v>
      </c>
      <c r="J18" s="251" t="str">
        <f>UPPER(IF(OR(I18="a",I18="as"),E16,IF(OR(I18="b",I18="bs"),E20,)))</f>
        <v>KANNUPAYAN</v>
      </c>
      <c r="K18" s="243"/>
      <c r="L18" s="234"/>
      <c r="M18" s="255"/>
      <c r="N18" s="234"/>
      <c r="O18" s="235"/>
      <c r="P18" s="234"/>
      <c r="Q18" s="236"/>
      <c r="R18" s="237"/>
    </row>
    <row r="19" spans="1:18" s="238" customFormat="1" ht="9.6" customHeight="1" x14ac:dyDescent="0.25">
      <c r="A19" s="240">
        <v>4</v>
      </c>
      <c r="B19" s="228" t="s">
        <v>114</v>
      </c>
      <c r="C19" s="229">
        <f>IF($D19="","",VLOOKUP($D19,'[1]Boys Do Main Draw Prep'!$A$7:$V$23,21))</f>
        <v>18</v>
      </c>
      <c r="D19" s="230">
        <v>6</v>
      </c>
      <c r="E19" s="229" t="str">
        <f>UPPER(IF($D19="","",VLOOKUP($D19,'[1]Boys Do Main Draw Prep'!$A$7:$V$23,2)))</f>
        <v>GAFAR</v>
      </c>
      <c r="F19" s="229" t="str">
        <f>IF($D19="","",VLOOKUP($D19,'[1]Boys Do Main Draw Prep'!$A$7:$V$23,3))</f>
        <v>Abdul</v>
      </c>
      <c r="G19" s="253"/>
      <c r="H19" s="229" t="str">
        <f>IF($D19="","",VLOOKUP($D19,'[1]Boys Do Main Draw Prep'!$A$7:$V$23,4))</f>
        <v>KA</v>
      </c>
      <c r="I19" s="254"/>
      <c r="J19" s="234" t="s">
        <v>89</v>
      </c>
      <c r="K19" s="235"/>
      <c r="L19" s="256"/>
      <c r="M19" s="262"/>
      <c r="N19" s="234"/>
      <c r="O19" s="235"/>
      <c r="P19" s="234"/>
      <c r="Q19" s="236"/>
      <c r="R19" s="237"/>
    </row>
    <row r="20" spans="1:18" s="238" customFormat="1" ht="9.6" customHeight="1" x14ac:dyDescent="0.25">
      <c r="A20" s="240"/>
      <c r="B20" s="241" t="s">
        <v>115</v>
      </c>
      <c r="C20" s="242"/>
      <c r="D20" s="242"/>
      <c r="E20" s="229" t="str">
        <f>UPPER(IF($D19="","",VLOOKUP($D19,'[1]Boys Do Main Draw Prep'!$A$7:$V$23,7)))</f>
        <v>KANNUPAYAN</v>
      </c>
      <c r="F20" s="229" t="str">
        <f>IF($D19="","",VLOOKUP($D19,'[1]Boys Do Main Draw Prep'!$A$7:$V$23,8))</f>
        <v>Sathasivam</v>
      </c>
      <c r="G20" s="253"/>
      <c r="H20" s="229" t="str">
        <f>IF($D19="","",VLOOKUP($D19,'[1]Boys Do Main Draw Prep'!$A$7:$V$23,9))</f>
        <v>TN</v>
      </c>
      <c r="I20" s="243"/>
      <c r="J20" s="234"/>
      <c r="K20" s="235"/>
      <c r="L20" s="257"/>
      <c r="M20" s="263"/>
      <c r="N20" s="234"/>
      <c r="O20" s="235"/>
      <c r="P20" s="234"/>
      <c r="Q20" s="236"/>
      <c r="R20" s="237"/>
    </row>
    <row r="21" spans="1:18" s="238" customFormat="1" ht="9.6" customHeight="1" x14ac:dyDescent="0.25">
      <c r="A21" s="240"/>
      <c r="B21" s="241"/>
      <c r="C21" s="242"/>
      <c r="D21" s="242"/>
      <c r="E21" s="234"/>
      <c r="F21" s="234"/>
      <c r="G21" s="224"/>
      <c r="H21" s="234"/>
      <c r="I21" s="260"/>
      <c r="J21" s="234"/>
      <c r="K21" s="235"/>
      <c r="L21" s="234"/>
      <c r="M21" s="246"/>
      <c r="N21" s="247" t="str">
        <f>UPPER(IF(OR(M22="a",M22="as"),L13,IF(OR(M22="b",M22="bs"),L29,)))</f>
        <v>SUBRAMANIAN</v>
      </c>
      <c r="O21" s="235"/>
      <c r="P21" s="234"/>
      <c r="Q21" s="236"/>
      <c r="R21" s="237"/>
    </row>
    <row r="22" spans="1:18" s="238" customFormat="1" ht="9.6" customHeight="1" x14ac:dyDescent="0.25">
      <c r="A22" s="240"/>
      <c r="B22" s="241"/>
      <c r="C22" s="242"/>
      <c r="D22" s="242"/>
      <c r="E22" s="234"/>
      <c r="F22" s="234"/>
      <c r="G22" s="224"/>
      <c r="H22" s="234"/>
      <c r="I22" s="260"/>
      <c r="J22" s="234"/>
      <c r="K22" s="235"/>
      <c r="L22" s="249" t="s">
        <v>23</v>
      </c>
      <c r="M22" s="250" t="s">
        <v>94</v>
      </c>
      <c r="N22" s="251" t="str">
        <f>UPPER(IF(OR(M22="a",M22="as"),L14,IF(OR(M22="b",M22="bs"),L30,)))</f>
        <v>VEERASWAMY</v>
      </c>
      <c r="O22" s="252"/>
      <c r="P22" s="234"/>
      <c r="Q22" s="236"/>
      <c r="R22" s="237"/>
    </row>
    <row r="23" spans="1:18" s="238" customFormat="1" ht="9.6" customHeight="1" x14ac:dyDescent="0.25">
      <c r="A23" s="227">
        <v>5</v>
      </c>
      <c r="B23" s="228" t="s">
        <v>116</v>
      </c>
      <c r="C23" s="229">
        <f>IF($D23="","",VLOOKUP($D23,'[1]Boys Do Main Draw Prep'!$A$7:$V$23,21))</f>
        <v>18</v>
      </c>
      <c r="D23" s="230">
        <v>3</v>
      </c>
      <c r="E23" s="231" t="str">
        <f>UPPER(IF($D23="","",VLOOKUP($D23,'[1]Boys Do Main Draw Prep'!$A$7:$V$23,2)))</f>
        <v>JAMES</v>
      </c>
      <c r="F23" s="231" t="str">
        <f>IF($D23="","",VLOOKUP($D23,'[1]Boys Do Main Draw Prep'!$A$7:$V$23,3))</f>
        <v>Alexander</v>
      </c>
      <c r="G23" s="232"/>
      <c r="H23" s="231" t="str">
        <f>IF($D23="","",VLOOKUP($D23,'[1]Boys Do Main Draw Prep'!$A$7:$V$23,4))</f>
        <v>TN</v>
      </c>
      <c r="I23" s="233"/>
      <c r="J23" s="234"/>
      <c r="K23" s="235"/>
      <c r="L23" s="234"/>
      <c r="M23" s="255"/>
      <c r="N23" s="234" t="s">
        <v>117</v>
      </c>
      <c r="O23" s="255"/>
      <c r="P23" s="234"/>
      <c r="Q23" s="236"/>
      <c r="R23" s="237"/>
    </row>
    <row r="24" spans="1:18" s="238" customFormat="1" ht="9.6" customHeight="1" x14ac:dyDescent="0.25">
      <c r="A24" s="240"/>
      <c r="B24" s="241" t="s">
        <v>118</v>
      </c>
      <c r="C24" s="242"/>
      <c r="D24" s="242"/>
      <c r="E24" s="231" t="str">
        <f>UPPER(IF($D23="","",VLOOKUP($D23,'[1]Boys Do Main Draw Prep'!$A$7:$V$23,7)))</f>
        <v>MURUIGESAN</v>
      </c>
      <c r="F24" s="231" t="str">
        <f>IF($D23="","",VLOOKUP($D23,'[1]Boys Do Main Draw Prep'!$A$7:$V$23,8))</f>
        <v>Arul</v>
      </c>
      <c r="G24" s="232"/>
      <c r="H24" s="231" t="str">
        <f>IF($D23="","",VLOOKUP($D23,'[1]Boys Do Main Draw Prep'!$A$7:$V$23,9))</f>
        <v>TN</v>
      </c>
      <c r="I24" s="243"/>
      <c r="J24" s="244" t="str">
        <f>IF(I24="a",E23,IF(I24="b",E25,""))</f>
        <v/>
      </c>
      <c r="K24" s="235"/>
      <c r="L24" s="234"/>
      <c r="M24" s="255"/>
      <c r="N24" s="234"/>
      <c r="O24" s="255"/>
      <c r="P24" s="234"/>
      <c r="Q24" s="236"/>
      <c r="R24" s="237"/>
    </row>
    <row r="25" spans="1:18" s="238" customFormat="1" ht="9.6" customHeight="1" x14ac:dyDescent="0.25">
      <c r="A25" s="240"/>
      <c r="B25" s="241"/>
      <c r="C25" s="242"/>
      <c r="D25" s="242"/>
      <c r="E25" s="234"/>
      <c r="F25" s="234"/>
      <c r="G25" s="224"/>
      <c r="H25" s="234"/>
      <c r="I25" s="246"/>
      <c r="J25" s="247" t="str">
        <f>UPPER(IF(OR(I26="a",I26="as"),E23,IF(OR(I26="b",I26="bs"),E27,)))</f>
        <v>JAMES</v>
      </c>
      <c r="K25" s="248"/>
      <c r="L25" s="234"/>
      <c r="M25" s="255"/>
      <c r="N25" s="234"/>
      <c r="O25" s="255"/>
      <c r="P25" s="234"/>
      <c r="Q25" s="236"/>
      <c r="R25" s="237"/>
    </row>
    <row r="26" spans="1:18" s="238" customFormat="1" ht="9.6" customHeight="1" x14ac:dyDescent="0.25">
      <c r="A26" s="240"/>
      <c r="B26" s="241"/>
      <c r="C26" s="242"/>
      <c r="D26" s="242"/>
      <c r="E26" s="234"/>
      <c r="F26" s="234"/>
      <c r="G26" s="224"/>
      <c r="H26" s="249" t="s">
        <v>23</v>
      </c>
      <c r="I26" s="250" t="s">
        <v>55</v>
      </c>
      <c r="J26" s="251" t="str">
        <f>UPPER(IF(OR(I26="a",I26="as"),E24,IF(OR(I26="b",I26="bs"),E28,)))</f>
        <v>MURUIGESAN</v>
      </c>
      <c r="K26" s="252"/>
      <c r="L26" s="234"/>
      <c r="M26" s="255"/>
      <c r="N26" s="234"/>
      <c r="O26" s="255"/>
      <c r="P26" s="234"/>
      <c r="Q26" s="236"/>
      <c r="R26" s="237"/>
    </row>
    <row r="27" spans="1:18" s="238" customFormat="1" ht="9.6" customHeight="1" x14ac:dyDescent="0.25">
      <c r="A27" s="240">
        <v>6</v>
      </c>
      <c r="B27" s="228" t="s">
        <v>119</v>
      </c>
      <c r="C27" s="229">
        <f>IF($D27="","",VLOOKUP($D27,'[1]Boys Do Main Draw Prep'!$A$7:$V$23,21))</f>
        <v>48</v>
      </c>
      <c r="D27" s="230">
        <v>5</v>
      </c>
      <c r="E27" s="229" t="str">
        <f>UPPER(IF($D27="","",VLOOKUP($D27,'[1]Boys Do Main Draw Prep'!$A$7:$V$23,2)))</f>
        <v>RANAL</v>
      </c>
      <c r="F27" s="229" t="str">
        <f>IF($D27="","",VLOOKUP($D27,'[1]Boys Do Main Draw Prep'!$A$7:$V$23,3))</f>
        <v>Raajesh</v>
      </c>
      <c r="G27" s="253"/>
      <c r="H27" s="229" t="str">
        <f>IF($D27="","",VLOOKUP($D27,'[1]Boys Do Main Draw Prep'!$A$7:$V$23,4))</f>
        <v>DL</v>
      </c>
      <c r="I27" s="254"/>
      <c r="J27" s="234" t="s">
        <v>89</v>
      </c>
      <c r="K27" s="255"/>
      <c r="L27" s="256"/>
      <c r="M27" s="262"/>
      <c r="N27" s="234"/>
      <c r="O27" s="255"/>
      <c r="P27" s="234"/>
      <c r="Q27" s="236"/>
      <c r="R27" s="237"/>
    </row>
    <row r="28" spans="1:18" s="238" customFormat="1" ht="9.6" customHeight="1" x14ac:dyDescent="0.25">
      <c r="A28" s="240"/>
      <c r="B28" s="241" t="s">
        <v>120</v>
      </c>
      <c r="C28" s="242"/>
      <c r="D28" s="242"/>
      <c r="E28" s="229" t="str">
        <f>UPPER(IF($D27="","",VLOOKUP($D27,'[1]Boys Do Main Draw Prep'!$A$7:$V$23,7)))</f>
        <v>YADAV</v>
      </c>
      <c r="F28" s="229" t="str">
        <f>IF($D27="","",VLOOKUP($D27,'[1]Boys Do Main Draw Prep'!$A$7:$V$23,8))</f>
        <v>Tejpal</v>
      </c>
      <c r="G28" s="253"/>
      <c r="H28" s="229" t="str">
        <f>IF($D27="","",VLOOKUP($D27,'[1]Boys Do Main Draw Prep'!$A$7:$V$23,9))</f>
        <v>DL</v>
      </c>
      <c r="I28" s="243"/>
      <c r="J28" s="234"/>
      <c r="K28" s="255"/>
      <c r="L28" s="257"/>
      <c r="M28" s="263"/>
      <c r="N28" s="234"/>
      <c r="O28" s="255"/>
      <c r="P28" s="234"/>
      <c r="Q28" s="236"/>
      <c r="R28" s="237"/>
    </row>
    <row r="29" spans="1:18" s="238" customFormat="1" ht="9.6" customHeight="1" x14ac:dyDescent="0.25">
      <c r="A29" s="240"/>
      <c r="B29" s="241"/>
      <c r="C29" s="242"/>
      <c r="D29" s="259"/>
      <c r="E29" s="234"/>
      <c r="F29" s="234"/>
      <c r="G29" s="224"/>
      <c r="H29" s="234"/>
      <c r="I29" s="260"/>
      <c r="J29" s="234"/>
      <c r="K29" s="246"/>
      <c r="L29" s="247" t="str">
        <f>UPPER(IF(OR(K30="a",K30="as"),J25,IF(OR(K30="b",K30="bs"),J33,)))</f>
        <v>JAMES</v>
      </c>
      <c r="M29" s="255"/>
      <c r="N29" s="234"/>
      <c r="O29" s="255"/>
      <c r="P29" s="234"/>
      <c r="Q29" s="236"/>
      <c r="R29" s="237"/>
    </row>
    <row r="30" spans="1:18" s="238" customFormat="1" ht="9.6" customHeight="1" x14ac:dyDescent="0.25">
      <c r="A30" s="240"/>
      <c r="B30" s="241"/>
      <c r="C30" s="242"/>
      <c r="D30" s="259"/>
      <c r="E30" s="234"/>
      <c r="F30" s="234"/>
      <c r="G30" s="224"/>
      <c r="H30" s="234"/>
      <c r="I30" s="260"/>
      <c r="J30" s="249" t="s">
        <v>23</v>
      </c>
      <c r="K30" s="250" t="s">
        <v>55</v>
      </c>
      <c r="L30" s="251" t="str">
        <f>UPPER(IF(OR(K30="a",K30="as"),J26,IF(OR(K30="b",K30="bs"),J34,)))</f>
        <v>MURUIGESAN</v>
      </c>
      <c r="M30" s="243"/>
      <c r="N30" s="234"/>
      <c r="O30" s="255"/>
      <c r="P30" s="234"/>
      <c r="Q30" s="236"/>
      <c r="R30" s="237"/>
    </row>
    <row r="31" spans="1:18" s="238" customFormat="1" ht="9.6" customHeight="1" x14ac:dyDescent="0.25">
      <c r="A31" s="240">
        <v>7</v>
      </c>
      <c r="B31" s="228" t="s">
        <v>121</v>
      </c>
      <c r="C31" s="229">
        <f>IF($D31="","",VLOOKUP($D31,'[1]Boys Do Main Draw Prep'!$A$7:$V$23,21))</f>
        <v>0</v>
      </c>
      <c r="D31" s="230">
        <v>14</v>
      </c>
      <c r="E31" s="229" t="str">
        <f>UPPER(IF($D31="","",VLOOKUP($D31,'[1]Boys Do Main Draw Prep'!$A$7:$V$23,2)))</f>
        <v>GANGADHARAPPA</v>
      </c>
      <c r="F31" s="229" t="str">
        <f>IF($D31="","",VLOOKUP($D31,'[1]Boys Do Main Draw Prep'!$A$7:$V$23,3))</f>
        <v>C</v>
      </c>
      <c r="G31" s="253"/>
      <c r="H31" s="229" t="str">
        <f>IF($D31="","",VLOOKUP($D31,'[1]Boys Do Main Draw Prep'!$A$7:$V$23,4))</f>
        <v>KA</v>
      </c>
      <c r="I31" s="233"/>
      <c r="J31" s="234"/>
      <c r="K31" s="255"/>
      <c r="L31" s="234" t="s">
        <v>90</v>
      </c>
      <c r="M31" s="235"/>
      <c r="N31" s="256"/>
      <c r="O31" s="255"/>
      <c r="P31" s="234"/>
      <c r="Q31" s="236"/>
      <c r="R31" s="237"/>
    </row>
    <row r="32" spans="1:18" s="238" customFormat="1" ht="9.6" customHeight="1" x14ac:dyDescent="0.25">
      <c r="A32" s="240"/>
      <c r="B32" s="241" t="s">
        <v>122</v>
      </c>
      <c r="C32" s="242"/>
      <c r="D32" s="242"/>
      <c r="E32" s="229" t="str">
        <f>UPPER(IF($D31="","",VLOOKUP($D31,'[1]Boys Do Main Draw Prep'!$A$7:$V$23,7)))</f>
        <v>DHARANI</v>
      </c>
      <c r="F32" s="229" t="str">
        <f>IF($D31="","",VLOOKUP($D31,'[1]Boys Do Main Draw Prep'!$A$7:$V$23,8))</f>
        <v>D</v>
      </c>
      <c r="G32" s="253"/>
      <c r="H32" s="229" t="str">
        <f>IF($D31="","",VLOOKUP($D31,'[1]Boys Do Main Draw Prep'!$A$7:$V$23,9))</f>
        <v>KA</v>
      </c>
      <c r="I32" s="243"/>
      <c r="J32" s="244" t="str">
        <f>IF(I32="a",E31,IF(I32="b",E33,""))</f>
        <v/>
      </c>
      <c r="K32" s="255"/>
      <c r="L32" s="234"/>
      <c r="M32" s="235"/>
      <c r="N32" s="234"/>
      <c r="O32" s="255"/>
      <c r="P32" s="234"/>
      <c r="Q32" s="236"/>
      <c r="R32" s="237"/>
    </row>
    <row r="33" spans="1:18" s="238" customFormat="1" ht="9.6" customHeight="1" x14ac:dyDescent="0.25">
      <c r="A33" s="240"/>
      <c r="B33" s="241"/>
      <c r="C33" s="242"/>
      <c r="D33" s="259"/>
      <c r="E33" s="234"/>
      <c r="F33" s="234"/>
      <c r="G33" s="224"/>
      <c r="H33" s="234"/>
      <c r="I33" s="246"/>
      <c r="J33" s="247" t="str">
        <f>UPPER(IF(OR(I34="a",I34="as"),E31,IF(OR(I34="b",I34="bs"),E35,)))</f>
        <v>HANUMANTHAPPA</v>
      </c>
      <c r="K33" s="262"/>
      <c r="L33" s="234"/>
      <c r="M33" s="235"/>
      <c r="N33" s="234"/>
      <c r="O33" s="255"/>
      <c r="P33" s="234"/>
      <c r="Q33" s="236"/>
      <c r="R33" s="237"/>
    </row>
    <row r="34" spans="1:18" s="238" customFormat="1" ht="9.6" customHeight="1" x14ac:dyDescent="0.25">
      <c r="A34" s="240"/>
      <c r="B34" s="241"/>
      <c r="C34" s="242"/>
      <c r="D34" s="259"/>
      <c r="E34" s="234"/>
      <c r="F34" s="234"/>
      <c r="G34" s="224"/>
      <c r="H34" s="249" t="s">
        <v>23</v>
      </c>
      <c r="I34" s="250" t="s">
        <v>87</v>
      </c>
      <c r="J34" s="251" t="str">
        <f>UPPER(IF(OR(I34="a",I34="as"),E32,IF(OR(I34="b",I34="bs"),E36,)))</f>
        <v>KESAVAN</v>
      </c>
      <c r="K34" s="243"/>
      <c r="L34" s="234"/>
      <c r="M34" s="235"/>
      <c r="N34" s="234"/>
      <c r="O34" s="255"/>
      <c r="P34" s="234"/>
      <c r="Q34" s="236"/>
      <c r="R34" s="237"/>
    </row>
    <row r="35" spans="1:18" s="238" customFormat="1" ht="9.6" customHeight="1" x14ac:dyDescent="0.25">
      <c r="A35" s="240">
        <v>8</v>
      </c>
      <c r="B35" s="228" t="s">
        <v>123</v>
      </c>
      <c r="C35" s="229">
        <f>IF($D35="","",VLOOKUP($D35,'[1]Boys Do Main Draw Prep'!$A$7:$V$23,21))</f>
        <v>30</v>
      </c>
      <c r="D35" s="230">
        <v>10</v>
      </c>
      <c r="E35" s="229" t="str">
        <f>UPPER(IF($D35="","",VLOOKUP($D35,'[1]Boys Do Main Draw Prep'!$A$7:$V$23,2)))</f>
        <v>HANUMANTHAPPA</v>
      </c>
      <c r="F35" s="229" t="str">
        <f>IF($D35="","",VLOOKUP($D35,'[1]Boys Do Main Draw Prep'!$A$7:$V$23,3))</f>
        <v>D N</v>
      </c>
      <c r="G35" s="253"/>
      <c r="H35" s="229" t="str">
        <f>IF($D35="","",VLOOKUP($D35,'[1]Boys Do Main Draw Prep'!$A$7:$V$23,4))</f>
        <v>KA</v>
      </c>
      <c r="I35" s="254"/>
      <c r="J35" s="234" t="s">
        <v>92</v>
      </c>
      <c r="K35" s="235"/>
      <c r="L35" s="256"/>
      <c r="M35" s="248"/>
      <c r="N35" s="234"/>
      <c r="O35" s="255"/>
      <c r="P35" s="234"/>
      <c r="Q35" s="236"/>
      <c r="R35" s="237"/>
    </row>
    <row r="36" spans="1:18" s="238" customFormat="1" ht="9.6" customHeight="1" x14ac:dyDescent="0.25">
      <c r="A36" s="240"/>
      <c r="B36" s="241" t="s">
        <v>124</v>
      </c>
      <c r="C36" s="242"/>
      <c r="D36" s="242"/>
      <c r="E36" s="229" t="str">
        <f>UPPER(IF($D35="","",VLOOKUP($D35,'[1]Boys Do Main Draw Prep'!$A$7:$V$23,7)))</f>
        <v>KESAVAN</v>
      </c>
      <c r="F36" s="229" t="str">
        <f>IF($D35="","",VLOOKUP($D35,'[1]Boys Do Main Draw Prep'!$A$7:$V$23,8))</f>
        <v>K</v>
      </c>
      <c r="G36" s="253"/>
      <c r="H36" s="229" t="str">
        <f>IF($D35="","",VLOOKUP($D35,'[1]Boys Do Main Draw Prep'!$A$7:$V$23,9))</f>
        <v>KA</v>
      </c>
      <c r="I36" s="243"/>
      <c r="J36" s="234"/>
      <c r="K36" s="235"/>
      <c r="L36" s="257"/>
      <c r="M36" s="258"/>
      <c r="N36" s="234"/>
      <c r="O36" s="255"/>
      <c r="P36" s="234"/>
      <c r="Q36" s="236"/>
      <c r="R36" s="237"/>
    </row>
    <row r="37" spans="1:18" s="238" customFormat="1" ht="9.6" customHeight="1" x14ac:dyDescent="0.25">
      <c r="A37" s="240"/>
      <c r="B37" s="241"/>
      <c r="C37" s="242"/>
      <c r="D37" s="259"/>
      <c r="E37" s="234"/>
      <c r="F37" s="234"/>
      <c r="G37" s="224"/>
      <c r="H37" s="234"/>
      <c r="I37" s="260"/>
      <c r="J37" s="234"/>
      <c r="K37" s="235"/>
      <c r="L37" s="234"/>
      <c r="M37" s="235"/>
      <c r="N37" s="235"/>
      <c r="O37" s="246"/>
      <c r="P37" s="247" t="str">
        <f>UPPER(IF(OR(O38="a",O38="as"),N21,IF(OR(O38="b",O38="bs"),N53,)))</f>
        <v>SUBRAMANIAN</v>
      </c>
      <c r="Q37" s="264"/>
      <c r="R37" s="237"/>
    </row>
    <row r="38" spans="1:18" s="238" customFormat="1" ht="9.6" customHeight="1" x14ac:dyDescent="0.25">
      <c r="A38" s="240"/>
      <c r="B38" s="241"/>
      <c r="C38" s="242"/>
      <c r="D38" s="259"/>
      <c r="E38" s="234"/>
      <c r="F38" s="234"/>
      <c r="G38" s="224"/>
      <c r="H38" s="234"/>
      <c r="I38" s="260"/>
      <c r="J38" s="234"/>
      <c r="K38" s="235"/>
      <c r="L38" s="234"/>
      <c r="M38" s="235"/>
      <c r="N38" s="249" t="s">
        <v>23</v>
      </c>
      <c r="O38" s="250" t="s">
        <v>94</v>
      </c>
      <c r="P38" s="251" t="str">
        <f>UPPER(IF(OR(O38="a",O38="as"),N22,IF(OR(O38="b",O38="bs"),N54,)))</f>
        <v>VEERASWAMY</v>
      </c>
      <c r="Q38" s="265"/>
      <c r="R38" s="237"/>
    </row>
    <row r="39" spans="1:18" s="238" customFormat="1" ht="9.6" customHeight="1" x14ac:dyDescent="0.25">
      <c r="A39" s="240">
        <v>9</v>
      </c>
      <c r="B39" s="228" t="s">
        <v>125</v>
      </c>
      <c r="C39" s="229">
        <f>IF($D39="","",VLOOKUP($D39,'[1]Boys Do Main Draw Prep'!$A$7:$V$23,21))</f>
        <v>14</v>
      </c>
      <c r="D39" s="230">
        <v>9</v>
      </c>
      <c r="E39" s="229" t="str">
        <f>UPPER(IF($D39="","",VLOOKUP($D39,'[1]Boys Do Main Draw Prep'!$A$7:$V$23,2)))</f>
        <v>GABRIAL</v>
      </c>
      <c r="F39" s="229" t="str">
        <f>IF($D39="","",VLOOKUP($D39,'[1]Boys Do Main Draw Prep'!$A$7:$V$23,3))</f>
        <v>M</v>
      </c>
      <c r="G39" s="253"/>
      <c r="H39" s="229" t="str">
        <f>IF($D39="","",VLOOKUP($D39,'[1]Boys Do Main Draw Prep'!$A$7:$V$23,4))</f>
        <v>TN</v>
      </c>
      <c r="I39" s="233"/>
      <c r="J39" s="234"/>
      <c r="K39" s="235"/>
      <c r="L39" s="234"/>
      <c r="M39" s="235"/>
      <c r="N39" s="234"/>
      <c r="O39" s="255"/>
      <c r="P39" s="256" t="s">
        <v>146</v>
      </c>
      <c r="Q39" s="236"/>
      <c r="R39" s="237"/>
    </row>
    <row r="40" spans="1:18" s="238" customFormat="1" ht="9.6" customHeight="1" x14ac:dyDescent="0.25">
      <c r="A40" s="240"/>
      <c r="B40" s="241" t="s">
        <v>126</v>
      </c>
      <c r="C40" s="242"/>
      <c r="D40" s="242"/>
      <c r="E40" s="229" t="str">
        <f>UPPER(IF($D39="","",VLOOKUP($D39,'[1]Boys Do Main Draw Prep'!$A$7:$V$23,7)))</f>
        <v>SURESH</v>
      </c>
      <c r="F40" s="229" t="str">
        <f>IF($D39="","",VLOOKUP($D39,'[1]Boys Do Main Draw Prep'!$A$7:$V$23,8))</f>
        <v>Kumar</v>
      </c>
      <c r="G40" s="253"/>
      <c r="H40" s="229" t="str">
        <f>IF($D39="","",VLOOKUP($D39,'[1]Boys Do Main Draw Prep'!$A$7:$V$23,9))</f>
        <v>TN</v>
      </c>
      <c r="I40" s="243"/>
      <c r="J40" s="244" t="str">
        <f>IF(I40="a",E39,IF(I40="b",E41,""))</f>
        <v/>
      </c>
      <c r="K40" s="235"/>
      <c r="L40" s="234"/>
      <c r="M40" s="235"/>
      <c r="N40" s="234"/>
      <c r="O40" s="255"/>
      <c r="P40" s="257"/>
      <c r="Q40" s="266"/>
      <c r="R40" s="237"/>
    </row>
    <row r="41" spans="1:18" s="238" customFormat="1" ht="9.6" customHeight="1" x14ac:dyDescent="0.25">
      <c r="A41" s="240"/>
      <c r="B41" s="241"/>
      <c r="C41" s="242"/>
      <c r="D41" s="259"/>
      <c r="E41" s="234"/>
      <c r="F41" s="234"/>
      <c r="G41" s="224"/>
      <c r="H41" s="234"/>
      <c r="I41" s="246"/>
      <c r="J41" s="247" t="str">
        <f>UPPER(IF(OR(I42="a",I42="as"),E39,IF(OR(I42="b",I42="bs"),E43,)))</f>
        <v>GABRIAL</v>
      </c>
      <c r="K41" s="248"/>
      <c r="L41" s="234"/>
      <c r="M41" s="235"/>
      <c r="N41" s="234"/>
      <c r="O41" s="255"/>
      <c r="P41" s="234"/>
      <c r="Q41" s="236"/>
      <c r="R41" s="237"/>
    </row>
    <row r="42" spans="1:18" s="238" customFormat="1" ht="9.6" customHeight="1" x14ac:dyDescent="0.25">
      <c r="A42" s="240"/>
      <c r="B42" s="241"/>
      <c r="C42" s="242"/>
      <c r="D42" s="259"/>
      <c r="E42" s="234"/>
      <c r="F42" s="234"/>
      <c r="G42" s="224"/>
      <c r="H42" s="249" t="s">
        <v>23</v>
      </c>
      <c r="I42" s="250" t="s">
        <v>57</v>
      </c>
      <c r="J42" s="251" t="str">
        <f>UPPER(IF(OR(I42="a",I42="as"),E40,IF(OR(I42="b",I42="bs"),E44,)))</f>
        <v>SURESH</v>
      </c>
      <c r="K42" s="252"/>
      <c r="L42" s="234"/>
      <c r="M42" s="235"/>
      <c r="N42" s="234"/>
      <c r="O42" s="255"/>
      <c r="P42" s="234"/>
      <c r="Q42" s="236"/>
      <c r="R42" s="237"/>
    </row>
    <row r="43" spans="1:18" s="238" customFormat="1" ht="9.6" customHeight="1" x14ac:dyDescent="0.25">
      <c r="A43" s="240">
        <v>10</v>
      </c>
      <c r="B43" s="228" t="s">
        <v>127</v>
      </c>
      <c r="C43" s="229">
        <f>IF($D43="","",VLOOKUP($D43,'[1]Boys Do Main Draw Prep'!$A$7:$V$23,21))</f>
        <v>0</v>
      </c>
      <c r="D43" s="230">
        <v>13</v>
      </c>
      <c r="E43" s="229" t="str">
        <f>UPPER(IF($D43="","",VLOOKUP($D43,'[1]Boys Do Main Draw Prep'!$A$7:$V$23,2)))</f>
        <v>NAG</v>
      </c>
      <c r="F43" s="229" t="str">
        <f>IF($D43="","",VLOOKUP($D43,'[1]Boys Do Main Draw Prep'!$A$7:$V$23,3))</f>
        <v>Sudarshan</v>
      </c>
      <c r="G43" s="253"/>
      <c r="H43" s="229" t="str">
        <f>IF($D43="","",VLOOKUP($D43,'[1]Boys Do Main Draw Prep'!$A$7:$V$23,4))</f>
        <v>OD</v>
      </c>
      <c r="I43" s="254"/>
      <c r="J43" s="234" t="s">
        <v>93</v>
      </c>
      <c r="K43" s="255"/>
      <c r="L43" s="256"/>
      <c r="M43" s="248"/>
      <c r="N43" s="234"/>
      <c r="O43" s="255"/>
      <c r="P43" s="234"/>
      <c r="Q43" s="236"/>
      <c r="R43" s="237"/>
    </row>
    <row r="44" spans="1:18" s="238" customFormat="1" ht="9.6" customHeight="1" x14ac:dyDescent="0.25">
      <c r="A44" s="240"/>
      <c r="B44" s="241" t="s">
        <v>128</v>
      </c>
      <c r="C44" s="242"/>
      <c r="D44" s="242"/>
      <c r="E44" s="229" t="str">
        <f>UPPER(IF($D43="","",VLOOKUP($D43,'[1]Boys Do Main Draw Prep'!$A$7:$V$23,7)))</f>
        <v>RAJPOOT</v>
      </c>
      <c r="F44" s="229" t="str">
        <f>IF($D43="","",VLOOKUP($D43,'[1]Boys Do Main Draw Prep'!$A$7:$V$23,8))</f>
        <v>Shailendra Singh</v>
      </c>
      <c r="G44" s="253"/>
      <c r="H44" s="229" t="str">
        <f>IF($D43="","",VLOOKUP($D43,'[1]Boys Do Main Draw Prep'!$A$7:$V$23,9))</f>
        <v>UP</v>
      </c>
      <c r="I44" s="243"/>
      <c r="J44" s="234"/>
      <c r="K44" s="255"/>
      <c r="L44" s="257"/>
      <c r="M44" s="258"/>
      <c r="N44" s="234"/>
      <c r="O44" s="255"/>
      <c r="P44" s="234"/>
      <c r="Q44" s="236"/>
      <c r="R44" s="237"/>
    </row>
    <row r="45" spans="1:18" s="238" customFormat="1" ht="9.6" customHeight="1" x14ac:dyDescent="0.25">
      <c r="A45" s="240"/>
      <c r="B45" s="241"/>
      <c r="C45" s="242"/>
      <c r="D45" s="259"/>
      <c r="E45" s="234"/>
      <c r="F45" s="234"/>
      <c r="G45" s="224"/>
      <c r="H45" s="234"/>
      <c r="I45" s="260"/>
      <c r="J45" s="234"/>
      <c r="K45" s="246"/>
      <c r="L45" s="247" t="str">
        <f>UPPER(IF(OR(K46="a",K46="as"),J41,IF(OR(K46="b",K46="bs"),J49,)))</f>
        <v>GABRIAL</v>
      </c>
      <c r="M45" s="235"/>
      <c r="N45" s="234"/>
      <c r="O45" s="255"/>
      <c r="P45" s="234"/>
      <c r="Q45" s="236"/>
      <c r="R45" s="237"/>
    </row>
    <row r="46" spans="1:18" s="238" customFormat="1" ht="9.6" customHeight="1" x14ac:dyDescent="0.25">
      <c r="A46" s="240"/>
      <c r="B46" s="241"/>
      <c r="C46" s="242"/>
      <c r="D46" s="259"/>
      <c r="E46" s="234"/>
      <c r="F46" s="234"/>
      <c r="G46" s="224"/>
      <c r="H46" s="234"/>
      <c r="I46" s="260"/>
      <c r="J46" s="249" t="s">
        <v>23</v>
      </c>
      <c r="K46" s="250" t="s">
        <v>57</v>
      </c>
      <c r="L46" s="251" t="str">
        <f>UPPER(IF(OR(K46="a",K46="as"),J42,IF(OR(K46="b",K46="bs"),J50,)))</f>
        <v>SURESH</v>
      </c>
      <c r="M46" s="252"/>
      <c r="N46" s="234"/>
      <c r="O46" s="255"/>
      <c r="P46" s="234"/>
      <c r="Q46" s="236"/>
      <c r="R46" s="237"/>
    </row>
    <row r="47" spans="1:18" s="238" customFormat="1" ht="9.6" customHeight="1" x14ac:dyDescent="0.25">
      <c r="A47" s="240">
        <v>11</v>
      </c>
      <c r="B47" s="228" t="s">
        <v>129</v>
      </c>
      <c r="C47" s="229">
        <f>IF($D47="","",VLOOKUP($D47,'[1]Boys Do Main Draw Prep'!$A$7:$V$23,21))</f>
        <v>18</v>
      </c>
      <c r="D47" s="230">
        <v>8</v>
      </c>
      <c r="E47" s="229" t="str">
        <f>UPPER(IF($D47="","",VLOOKUP($D47,'[1]Boys Do Main Draw Prep'!$A$7:$V$23,2)))</f>
        <v>D ALMEIDA</v>
      </c>
      <c r="F47" s="229" t="str">
        <f>IF($D47="","",VLOOKUP($D47,'[1]Boys Do Main Draw Prep'!$A$7:$V$23,3))</f>
        <v>Anil</v>
      </c>
      <c r="G47" s="253"/>
      <c r="H47" s="229" t="str">
        <f>IF($D47="","",VLOOKUP($D47,'[1]Boys Do Main Draw Prep'!$A$7:$V$23,4))</f>
        <v>KA</v>
      </c>
      <c r="I47" s="233"/>
      <c r="J47" s="234"/>
      <c r="K47" s="255"/>
      <c r="L47" s="234" t="s">
        <v>93</v>
      </c>
      <c r="M47" s="255"/>
      <c r="N47" s="256"/>
      <c r="O47" s="255"/>
      <c r="P47" s="234"/>
      <c r="Q47" s="236"/>
      <c r="R47" s="237"/>
    </row>
    <row r="48" spans="1:18" s="238" customFormat="1" ht="9.6" customHeight="1" x14ac:dyDescent="0.25">
      <c r="A48" s="240"/>
      <c r="B48" s="241" t="s">
        <v>130</v>
      </c>
      <c r="C48" s="242"/>
      <c r="D48" s="242"/>
      <c r="E48" s="229" t="str">
        <f>UPPER(IF($D47="","",VLOOKUP($D47,'[1]Boys Do Main Draw Prep'!$A$7:$V$23,7)))</f>
        <v>PANDEY</v>
      </c>
      <c r="F48" s="229" t="str">
        <f>IF($D47="","",VLOOKUP($D47,'[1]Boys Do Main Draw Prep'!$A$7:$V$23,8))</f>
        <v>Indrajeet</v>
      </c>
      <c r="G48" s="253"/>
      <c r="H48" s="229" t="str">
        <f>IF($D47="","",VLOOKUP($D47,'[1]Boys Do Main Draw Prep'!$A$7:$V$23,9))</f>
        <v>TN</v>
      </c>
      <c r="I48" s="243"/>
      <c r="J48" s="244" t="str">
        <f>IF(I48="a",E47,IF(I48="b",E49,""))</f>
        <v/>
      </c>
      <c r="K48" s="255"/>
      <c r="L48" s="234"/>
      <c r="M48" s="255"/>
      <c r="N48" s="234"/>
      <c r="O48" s="255"/>
      <c r="P48" s="234"/>
      <c r="Q48" s="236"/>
      <c r="R48" s="237"/>
    </row>
    <row r="49" spans="1:18" s="238" customFormat="1" ht="9.6" customHeight="1" x14ac:dyDescent="0.25">
      <c r="A49" s="240"/>
      <c r="B49" s="241"/>
      <c r="C49" s="242"/>
      <c r="D49" s="242"/>
      <c r="E49" s="234"/>
      <c r="F49" s="234"/>
      <c r="G49" s="224"/>
      <c r="H49" s="234"/>
      <c r="I49" s="246"/>
      <c r="J49" s="247" t="str">
        <f>UPPER(IF(OR(I50="a",I50="as"),E47,IF(OR(I50="b",I50="bs"),E51,)))</f>
        <v>MAULALI</v>
      </c>
      <c r="K49" s="262"/>
      <c r="L49" s="234"/>
      <c r="M49" s="255"/>
      <c r="N49" s="234"/>
      <c r="O49" s="255"/>
      <c r="P49" s="234"/>
      <c r="Q49" s="236"/>
      <c r="R49" s="237"/>
    </row>
    <row r="50" spans="1:18" s="238" customFormat="1" ht="9.6" customHeight="1" x14ac:dyDescent="0.25">
      <c r="A50" s="240"/>
      <c r="B50" s="241"/>
      <c r="C50" s="242"/>
      <c r="D50" s="242"/>
      <c r="E50" s="234"/>
      <c r="F50" s="234"/>
      <c r="G50" s="224"/>
      <c r="H50" s="249" t="s">
        <v>23</v>
      </c>
      <c r="I50" s="250" t="s">
        <v>56</v>
      </c>
      <c r="J50" s="251" t="str">
        <f>UPPER(IF(OR(I50="a",I50="as"),E48,IF(OR(I50="b",I50="bs"),E52,)))</f>
        <v>SHAH</v>
      </c>
      <c r="K50" s="243"/>
      <c r="L50" s="234"/>
      <c r="M50" s="255"/>
      <c r="N50" s="234"/>
      <c r="O50" s="255"/>
      <c r="P50" s="234"/>
      <c r="Q50" s="236"/>
      <c r="R50" s="237"/>
    </row>
    <row r="51" spans="1:18" s="238" customFormat="1" ht="9.6" customHeight="1" x14ac:dyDescent="0.25">
      <c r="A51" s="227">
        <v>12</v>
      </c>
      <c r="B51" s="228" t="s">
        <v>131</v>
      </c>
      <c r="C51" s="229">
        <f>IF($D51="","",VLOOKUP($D51,'[1]Boys Do Main Draw Prep'!$A$7:$V$23,21))</f>
        <v>34</v>
      </c>
      <c r="D51" s="230">
        <v>4</v>
      </c>
      <c r="E51" s="231" t="str">
        <f>UPPER(IF($D51="","",VLOOKUP($D51,'[1]Boys Do Main Draw Prep'!$A$7:$V$23,2)))</f>
        <v>MAULALI</v>
      </c>
      <c r="F51" s="231" t="str">
        <f>IF($D51="","",VLOOKUP($D51,'[1]Boys Do Main Draw Prep'!$A$7:$V$23,3))</f>
        <v>M G</v>
      </c>
      <c r="G51" s="232"/>
      <c r="H51" s="231" t="str">
        <f>IF($D51="","",VLOOKUP($D51,'[1]Boys Do Main Draw Prep'!$A$7:$V$23,4))</f>
        <v>KA</v>
      </c>
      <c r="I51" s="254"/>
      <c r="J51" s="234" t="s">
        <v>96</v>
      </c>
      <c r="K51" s="235"/>
      <c r="L51" s="256"/>
      <c r="M51" s="262"/>
      <c r="N51" s="234"/>
      <c r="O51" s="255"/>
      <c r="P51" s="234"/>
      <c r="Q51" s="236"/>
      <c r="R51" s="237"/>
    </row>
    <row r="52" spans="1:18" s="238" customFormat="1" ht="9.6" customHeight="1" x14ac:dyDescent="0.25">
      <c r="A52" s="240"/>
      <c r="B52" s="241" t="s">
        <v>132</v>
      </c>
      <c r="C52" s="242"/>
      <c r="D52" s="242"/>
      <c r="E52" s="231" t="str">
        <f>UPPER(IF($D51="","",VLOOKUP($D51,'[1]Boys Do Main Draw Prep'!$A$7:$V$23,7)))</f>
        <v>SHAH</v>
      </c>
      <c r="F52" s="231" t="str">
        <f>IF($D51="","",VLOOKUP($D51,'[1]Boys Do Main Draw Prep'!$A$7:$V$23,8))</f>
        <v>Mitesh</v>
      </c>
      <c r="G52" s="232"/>
      <c r="H52" s="231" t="str">
        <f>IF($D51="","",VLOOKUP($D51,'[1]Boys Do Main Draw Prep'!$A$7:$V$23,9))</f>
        <v>MH</v>
      </c>
      <c r="I52" s="243"/>
      <c r="J52" s="234"/>
      <c r="K52" s="235"/>
      <c r="L52" s="257"/>
      <c r="M52" s="263"/>
      <c r="N52" s="234"/>
      <c r="O52" s="255"/>
      <c r="P52" s="234"/>
      <c r="Q52" s="236"/>
      <c r="R52" s="237"/>
    </row>
    <row r="53" spans="1:18" s="238" customFormat="1" ht="9.6" customHeight="1" x14ac:dyDescent="0.25">
      <c r="A53" s="240"/>
      <c r="B53" s="241"/>
      <c r="C53" s="242"/>
      <c r="D53" s="242"/>
      <c r="E53" s="234"/>
      <c r="F53" s="234"/>
      <c r="G53" s="224"/>
      <c r="H53" s="234"/>
      <c r="I53" s="260"/>
      <c r="J53" s="234"/>
      <c r="K53" s="235"/>
      <c r="L53" s="234"/>
      <c r="M53" s="246"/>
      <c r="N53" s="247" t="str">
        <f>UPPER(IF(OR(M54="a",M54="as"),L45,IF(OR(M54="b",M54="bs"),L61,)))</f>
        <v>KARTHIK</v>
      </c>
      <c r="O53" s="255"/>
      <c r="P53" s="234"/>
      <c r="Q53" s="236"/>
      <c r="R53" s="237"/>
    </row>
    <row r="54" spans="1:18" s="238" customFormat="1" ht="9.6" customHeight="1" x14ac:dyDescent="0.25">
      <c r="A54" s="240"/>
      <c r="B54" s="241"/>
      <c r="C54" s="242"/>
      <c r="D54" s="242"/>
      <c r="E54" s="234"/>
      <c r="F54" s="234"/>
      <c r="G54" s="224"/>
      <c r="H54" s="234"/>
      <c r="I54" s="260"/>
      <c r="J54" s="234"/>
      <c r="K54" s="235"/>
      <c r="L54" s="249" t="s">
        <v>23</v>
      </c>
      <c r="M54" s="250" t="s">
        <v>97</v>
      </c>
      <c r="N54" s="251" t="str">
        <f>UPPER(IF(OR(M54="a",M54="as"),L46,IF(OR(M54="b",M54="bs"),L62,)))</f>
        <v>MARIAPPAD</v>
      </c>
      <c r="O54" s="243"/>
      <c r="P54" s="234"/>
      <c r="Q54" s="236"/>
      <c r="R54" s="237"/>
    </row>
    <row r="55" spans="1:18" s="238" customFormat="1" ht="9.6" customHeight="1" x14ac:dyDescent="0.25">
      <c r="A55" s="240">
        <v>13</v>
      </c>
      <c r="B55" s="228" t="s">
        <v>133</v>
      </c>
      <c r="C55" s="229">
        <f>IF($D55="","",VLOOKUP($D55,'[1]Boys Do Main Draw Prep'!$A$7:$V$23,21))</f>
        <v>0</v>
      </c>
      <c r="D55" s="230">
        <v>11</v>
      </c>
      <c r="E55" s="229" t="str">
        <f>UPPER(IF($D55="","",VLOOKUP($D55,'[1]Boys Do Main Draw Prep'!$A$7:$V$23,2)))</f>
        <v>MADHUSUDAN</v>
      </c>
      <c r="F55" s="229" t="str">
        <f>IF($D55="","",VLOOKUP($D55,'[1]Boys Do Main Draw Prep'!$A$7:$V$23,3))</f>
        <v>H</v>
      </c>
      <c r="G55" s="253"/>
      <c r="H55" s="229" t="str">
        <f>IF($D55="","",VLOOKUP($D55,'[1]Boys Do Main Draw Prep'!$A$7:$V$23,4))</f>
        <v>KA</v>
      </c>
      <c r="I55" s="233"/>
      <c r="J55" s="234"/>
      <c r="K55" s="235"/>
      <c r="L55" s="234"/>
      <c r="M55" s="255"/>
      <c r="N55" s="234" t="s">
        <v>104</v>
      </c>
      <c r="O55" s="235"/>
      <c r="P55" s="234"/>
      <c r="Q55" s="236"/>
      <c r="R55" s="237"/>
    </row>
    <row r="56" spans="1:18" s="238" customFormat="1" ht="9.6" customHeight="1" x14ac:dyDescent="0.25">
      <c r="A56" s="240"/>
      <c r="B56" s="241" t="s">
        <v>134</v>
      </c>
      <c r="C56" s="242"/>
      <c r="D56" s="242"/>
      <c r="E56" s="229" t="str">
        <f>UPPER(IF($D55="","",VLOOKUP($D55,'[1]Boys Do Main Draw Prep'!$A$7:$V$23,7)))</f>
        <v>SHIVA PRASADS</v>
      </c>
      <c r="F56" s="229" t="str">
        <f>IF($D55="","",VLOOKUP($D55,'[1]Boys Do Main Draw Prep'!$A$7:$V$23,8))</f>
        <v>Shiva Prasad</v>
      </c>
      <c r="G56" s="253"/>
      <c r="H56" s="229" t="str">
        <f>IF($D55="","",VLOOKUP($D55,'[1]Boys Do Main Draw Prep'!$A$7:$V$23,9))</f>
        <v>KA</v>
      </c>
      <c r="I56" s="243"/>
      <c r="J56" s="244" t="str">
        <f>IF(I56="a",E55,IF(I56="b",E57,""))</f>
        <v/>
      </c>
      <c r="K56" s="235"/>
      <c r="L56" s="234"/>
      <c r="M56" s="255"/>
      <c r="N56" s="234"/>
      <c r="O56" s="235"/>
      <c r="P56" s="234"/>
      <c r="Q56" s="236"/>
      <c r="R56" s="237"/>
    </row>
    <row r="57" spans="1:18" s="238" customFormat="1" ht="9.6" customHeight="1" x14ac:dyDescent="0.25">
      <c r="A57" s="240"/>
      <c r="B57" s="241"/>
      <c r="C57" s="242"/>
      <c r="D57" s="259"/>
      <c r="E57" s="234"/>
      <c r="F57" s="234"/>
      <c r="G57" s="224"/>
      <c r="H57" s="234"/>
      <c r="I57" s="246"/>
      <c r="J57" s="247" t="str">
        <f>UPPER(IF(OR(I58="a",I58="as"),E55,IF(OR(I58="b",I58="bs"),E59,)))</f>
        <v>MADHUSUDAN</v>
      </c>
      <c r="K57" s="248"/>
      <c r="L57" s="234"/>
      <c r="M57" s="255"/>
      <c r="N57" s="234"/>
      <c r="O57" s="235"/>
      <c r="P57" s="234"/>
      <c r="Q57" s="236"/>
      <c r="R57" s="237"/>
    </row>
    <row r="58" spans="1:18" s="238" customFormat="1" ht="9.6" customHeight="1" x14ac:dyDescent="0.25">
      <c r="A58" s="240"/>
      <c r="B58" s="241"/>
      <c r="C58" s="242"/>
      <c r="D58" s="259"/>
      <c r="E58" s="234"/>
      <c r="F58" s="234"/>
      <c r="G58" s="224"/>
      <c r="H58" s="249" t="s">
        <v>23</v>
      </c>
      <c r="I58" s="250" t="s">
        <v>64</v>
      </c>
      <c r="J58" s="251" t="str">
        <f>UPPER(IF(OR(I58="a",I58="as"),E56,IF(OR(I58="b",I58="bs"),E60,)))</f>
        <v>SHIVA PRASADS</v>
      </c>
      <c r="K58" s="252"/>
      <c r="L58" s="234"/>
      <c r="M58" s="255"/>
      <c r="N58" s="234"/>
      <c r="O58" s="235"/>
      <c r="P58" s="234"/>
      <c r="Q58" s="236"/>
      <c r="R58" s="237"/>
    </row>
    <row r="59" spans="1:18" s="238" customFormat="1" ht="9.6" customHeight="1" x14ac:dyDescent="0.25">
      <c r="A59" s="240">
        <v>14</v>
      </c>
      <c r="B59" s="228" t="s">
        <v>135</v>
      </c>
      <c r="C59" s="229">
        <f>IF($D59="","",VLOOKUP($D59,'[1]Boys Do Main Draw Prep'!$A$7:$V$23,21))</f>
        <v>30</v>
      </c>
      <c r="D59" s="230">
        <v>7</v>
      </c>
      <c r="E59" s="229" t="str">
        <f>UPPER(IF($D59="","",VLOOKUP($D59,'[1]Boys Do Main Draw Prep'!$A$7:$V$23,2)))</f>
        <v>KUNDARGI</v>
      </c>
      <c r="F59" s="229" t="str">
        <f>IF($D59="","",VLOOKUP($D59,'[1]Boys Do Main Draw Prep'!$A$7:$V$23,3))</f>
        <v>Basavaraj</v>
      </c>
      <c r="G59" s="253"/>
      <c r="H59" s="229" t="str">
        <f>IF($D59="","",VLOOKUP($D59,'[1]Boys Do Main Draw Prep'!$A$7:$V$23,4))</f>
        <v>KA</v>
      </c>
      <c r="I59" s="254"/>
      <c r="J59" s="234" t="s">
        <v>95</v>
      </c>
      <c r="K59" s="255"/>
      <c r="L59" s="256"/>
      <c r="M59" s="262"/>
      <c r="N59" s="234"/>
      <c r="O59" s="235"/>
      <c r="P59" s="234"/>
      <c r="Q59" s="236"/>
      <c r="R59" s="237"/>
    </row>
    <row r="60" spans="1:18" s="238" customFormat="1" ht="9.6" customHeight="1" x14ac:dyDescent="0.25">
      <c r="A60" s="240"/>
      <c r="B60" s="241" t="s">
        <v>136</v>
      </c>
      <c r="C60" s="242"/>
      <c r="D60" s="242"/>
      <c r="E60" s="229" t="str">
        <f>UPPER(IF($D59="","",VLOOKUP($D59,'[1]Boys Do Main Draw Prep'!$A$7:$V$23,7)))</f>
        <v>PANDURANGASWAMY</v>
      </c>
      <c r="F60" s="229" t="str">
        <f>IF($D59="","",VLOOKUP($D59,'[1]Boys Do Main Draw Prep'!$A$7:$V$23,8))</f>
        <v>B R</v>
      </c>
      <c r="G60" s="253"/>
      <c r="H60" s="229" t="str">
        <f>IF($D59="","",VLOOKUP($D59,'[1]Boys Do Main Draw Prep'!$A$7:$V$23,9))</f>
        <v>KA</v>
      </c>
      <c r="I60" s="243"/>
      <c r="J60" s="234"/>
      <c r="K60" s="255"/>
      <c r="L60" s="257"/>
      <c r="M60" s="263"/>
      <c r="N60" s="234"/>
      <c r="O60" s="235"/>
      <c r="P60" s="234"/>
      <c r="Q60" s="236"/>
      <c r="R60" s="237"/>
    </row>
    <row r="61" spans="1:18" s="238" customFormat="1" ht="9.6" customHeight="1" x14ac:dyDescent="0.25">
      <c r="A61" s="240"/>
      <c r="B61" s="241"/>
      <c r="C61" s="242"/>
      <c r="D61" s="259"/>
      <c r="E61" s="234"/>
      <c r="F61" s="234"/>
      <c r="G61" s="224"/>
      <c r="H61" s="234"/>
      <c r="I61" s="260"/>
      <c r="J61" s="234"/>
      <c r="K61" s="246"/>
      <c r="L61" s="247" t="str">
        <f>UPPER(IF(OR(K62="a",K62="as"),J57,IF(OR(K62="b",K62="bs"),J65,)))</f>
        <v>KARTHIK</v>
      </c>
      <c r="M61" s="255"/>
      <c r="N61" s="234"/>
      <c r="O61" s="235"/>
      <c r="P61" s="234"/>
      <c r="Q61" s="236"/>
      <c r="R61" s="237"/>
    </row>
    <row r="62" spans="1:18" s="238" customFormat="1" ht="9.6" customHeight="1" x14ac:dyDescent="0.25">
      <c r="A62" s="240"/>
      <c r="B62" s="241"/>
      <c r="C62" s="242"/>
      <c r="D62" s="259"/>
      <c r="E62" s="234"/>
      <c r="F62" s="234"/>
      <c r="G62" s="224"/>
      <c r="H62" s="234"/>
      <c r="I62" s="260"/>
      <c r="J62" s="249" t="s">
        <v>23</v>
      </c>
      <c r="K62" s="250" t="s">
        <v>56</v>
      </c>
      <c r="L62" s="251" t="str">
        <f>UPPER(IF(OR(K62="a",K62="as"),J58,IF(OR(K62="b",K62="bs"),J66,)))</f>
        <v>MARIAPPAD</v>
      </c>
      <c r="M62" s="243"/>
      <c r="N62" s="234"/>
      <c r="O62" s="235"/>
      <c r="P62" s="234"/>
      <c r="Q62" s="236"/>
      <c r="R62" s="237"/>
    </row>
    <row r="63" spans="1:18" s="238" customFormat="1" ht="9.6" customHeight="1" x14ac:dyDescent="0.25">
      <c r="A63" s="240">
        <v>15</v>
      </c>
      <c r="B63" s="228" t="s">
        <v>137</v>
      </c>
      <c r="C63" s="229">
        <f>IF($D63="","",VLOOKUP($D63,'[1]Boys Do Main Draw Prep'!$A$7:$V$23,21))</f>
        <v>0</v>
      </c>
      <c r="D63" s="230">
        <v>12</v>
      </c>
      <c r="E63" s="229" t="str">
        <f>UPPER(IF($D63="","",VLOOKUP($D63,'[1]Boys Do Main Draw Prep'!$A$7:$V$23,2)))</f>
        <v>DEVEGOWDA</v>
      </c>
      <c r="F63" s="229" t="str">
        <f>IF($D63="","",VLOOKUP($D63,'[1]Boys Do Main Draw Prep'!$A$7:$V$23,3))</f>
        <v>Anjappa</v>
      </c>
      <c r="G63" s="253"/>
      <c r="H63" s="229" t="str">
        <f>IF($D63="","",VLOOKUP($D63,'[1]Boys Do Main Draw Prep'!$A$7:$V$23,4))</f>
        <v>KA</v>
      </c>
      <c r="I63" s="233"/>
      <c r="J63" s="234"/>
      <c r="K63" s="255"/>
      <c r="L63" s="234" t="s">
        <v>86</v>
      </c>
      <c r="M63" s="235"/>
      <c r="N63" s="256"/>
      <c r="O63" s="235"/>
      <c r="P63" s="234"/>
      <c r="Q63" s="236"/>
      <c r="R63" s="237"/>
    </row>
    <row r="64" spans="1:18" s="238" customFormat="1" ht="9.6" customHeight="1" x14ac:dyDescent="0.25">
      <c r="A64" s="240"/>
      <c r="B64" s="241" t="s">
        <v>122</v>
      </c>
      <c r="C64" s="242"/>
      <c r="D64" s="242"/>
      <c r="E64" s="229" t="str">
        <f>UPPER(IF($D63="","",VLOOKUP($D63,'[1]Boys Do Main Draw Prep'!$A$7:$V$23,7)))</f>
        <v>ANJINAPPA</v>
      </c>
      <c r="F64" s="229" t="str">
        <f>IF($D63="","",VLOOKUP($D63,'[1]Boys Do Main Draw Prep'!$A$7:$V$23,8))</f>
        <v>M</v>
      </c>
      <c r="G64" s="253"/>
      <c r="H64" s="229" t="str">
        <f>IF($D63="","",VLOOKUP($D63,'[1]Boys Do Main Draw Prep'!$A$7:$V$23,9))</f>
        <v>KA</v>
      </c>
      <c r="I64" s="243"/>
      <c r="J64" s="244" t="str">
        <f>IF(I64="a",E63,IF(I64="b",E65,""))</f>
        <v/>
      </c>
      <c r="K64" s="255"/>
      <c r="L64" s="234"/>
      <c r="M64" s="235"/>
      <c r="N64" s="234"/>
      <c r="O64" s="235"/>
      <c r="P64" s="234"/>
      <c r="Q64" s="236"/>
      <c r="R64" s="237"/>
    </row>
    <row r="65" spans="1:18" s="238" customFormat="1" ht="9.6" customHeight="1" x14ac:dyDescent="0.25">
      <c r="A65" s="240"/>
      <c r="B65" s="241"/>
      <c r="C65" s="242"/>
      <c r="D65" s="242"/>
      <c r="E65" s="244"/>
      <c r="F65" s="244"/>
      <c r="G65" s="267"/>
      <c r="H65" s="244"/>
      <c r="I65" s="246"/>
      <c r="J65" s="247" t="str">
        <f>UPPER(IF(OR(I66="a",I66="as"),E63,IF(OR(I66="b",I66="bs"),E67,)))</f>
        <v>KARTHIK</v>
      </c>
      <c r="K65" s="262"/>
      <c r="L65" s="234"/>
      <c r="M65" s="235"/>
      <c r="N65" s="234"/>
      <c r="O65" s="235"/>
      <c r="P65" s="234"/>
      <c r="Q65" s="236"/>
      <c r="R65" s="237"/>
    </row>
    <row r="66" spans="1:18" s="238" customFormat="1" ht="9.6" customHeight="1" x14ac:dyDescent="0.25">
      <c r="A66" s="240"/>
      <c r="B66" s="241"/>
      <c r="C66" s="242"/>
      <c r="D66" s="242"/>
      <c r="E66" s="234"/>
      <c r="F66" s="234"/>
      <c r="G66" s="224"/>
      <c r="H66" s="249" t="s">
        <v>23</v>
      </c>
      <c r="I66" s="250" t="s">
        <v>56</v>
      </c>
      <c r="J66" s="251" t="str">
        <f>UPPER(IF(OR(I66="a",I66="as"),E64,IF(OR(I66="b",I66="bs"),E68,)))</f>
        <v>MARIAPPAD</v>
      </c>
      <c r="K66" s="243"/>
      <c r="L66" s="234"/>
      <c r="M66" s="235"/>
      <c r="N66" s="234"/>
      <c r="O66" s="235"/>
      <c r="P66" s="234"/>
      <c r="Q66" s="236"/>
      <c r="R66" s="237"/>
    </row>
    <row r="67" spans="1:18" s="238" customFormat="1" ht="9.6" customHeight="1" x14ac:dyDescent="0.25">
      <c r="A67" s="227">
        <v>16</v>
      </c>
      <c r="B67" s="228" t="s">
        <v>138</v>
      </c>
      <c r="C67" s="229">
        <f>IF($D67="","",VLOOKUP($D67,'[1]Boys Do Main Draw Prep'!$A$7:$V$23,21))</f>
        <v>7</v>
      </c>
      <c r="D67" s="230">
        <v>2</v>
      </c>
      <c r="E67" s="231" t="str">
        <f>UPPER(IF($D67="","",VLOOKUP($D67,'[1]Boys Do Main Draw Prep'!$A$7:$V$23,2)))</f>
        <v>KARTHIK</v>
      </c>
      <c r="F67" s="231" t="str">
        <f>IF($D67="","",VLOOKUP($D67,'[1]Boys Do Main Draw Prep'!$A$7:$V$23,3))</f>
        <v>K</v>
      </c>
      <c r="G67" s="232"/>
      <c r="H67" s="231" t="str">
        <f>IF($D67="","",VLOOKUP($D67,'[1]Boys Do Main Draw Prep'!$A$7:$V$23,4))</f>
        <v>TN</v>
      </c>
      <c r="I67" s="254"/>
      <c r="J67" s="234" t="s">
        <v>93</v>
      </c>
      <c r="K67" s="235"/>
      <c r="L67" s="256"/>
      <c r="M67" s="248"/>
      <c r="N67" s="234"/>
      <c r="O67" s="235"/>
      <c r="P67" s="234"/>
      <c r="Q67" s="236"/>
      <c r="R67" s="237"/>
    </row>
    <row r="68" spans="1:18" s="238" customFormat="1" ht="9.6" customHeight="1" x14ac:dyDescent="0.25">
      <c r="A68" s="240"/>
      <c r="B68" s="241" t="s">
        <v>139</v>
      </c>
      <c r="C68" s="242"/>
      <c r="D68" s="242"/>
      <c r="E68" s="231" t="str">
        <f>UPPER(IF($D67="","",VLOOKUP($D67,'[1]Boys Do Main Draw Prep'!$A$7:$V$23,7)))</f>
        <v>MARIAPPAD</v>
      </c>
      <c r="F68" s="231" t="str">
        <f>IF($D67="","",VLOOKUP($D67,'[1]Boys Do Main Draw Prep'!$A$7:$V$23,8))</f>
        <v>Mariappa</v>
      </c>
      <c r="G68" s="232"/>
      <c r="H68" s="231" t="str">
        <f>IF($D67="","",VLOOKUP($D67,'[1]Boys Do Main Draw Prep'!$A$7:$V$23,9))</f>
        <v>TN</v>
      </c>
      <c r="I68" s="243"/>
      <c r="J68" s="234"/>
      <c r="K68" s="235"/>
      <c r="L68" s="257"/>
      <c r="M68" s="258"/>
      <c r="N68" s="234"/>
      <c r="O68" s="235"/>
      <c r="P68" s="234"/>
      <c r="Q68" s="236"/>
      <c r="R68" s="237"/>
    </row>
    <row r="69" spans="1:18" s="238" customFormat="1" ht="9.6" customHeight="1" x14ac:dyDescent="0.25">
      <c r="A69" s="268"/>
      <c r="B69" s="269"/>
      <c r="C69" s="269"/>
      <c r="D69" s="270"/>
      <c r="E69" s="271"/>
      <c r="F69" s="271"/>
      <c r="G69" s="272"/>
      <c r="H69" s="271"/>
      <c r="I69" s="273"/>
      <c r="J69" s="274"/>
      <c r="K69" s="275"/>
      <c r="L69" s="274"/>
      <c r="M69" s="275"/>
      <c r="N69" s="274"/>
      <c r="O69" s="275"/>
      <c r="P69" s="274"/>
      <c r="Q69" s="275"/>
      <c r="R69" s="237"/>
    </row>
    <row r="70" spans="1:18" s="280" customFormat="1" ht="6" customHeight="1" x14ac:dyDescent="0.25">
      <c r="A70" s="268"/>
      <c r="B70" s="269"/>
      <c r="C70" s="269"/>
      <c r="D70" s="270"/>
      <c r="E70" s="271"/>
      <c r="F70" s="271"/>
      <c r="G70" s="276"/>
      <c r="H70" s="271"/>
      <c r="I70" s="273"/>
      <c r="J70" s="274"/>
      <c r="K70" s="275"/>
      <c r="L70" s="277"/>
      <c r="M70" s="278"/>
      <c r="N70" s="277"/>
      <c r="O70" s="278"/>
      <c r="P70" s="277"/>
      <c r="Q70" s="278"/>
      <c r="R70" s="279"/>
    </row>
    <row r="71" spans="1:18" s="292" customFormat="1" ht="10.5" customHeight="1" x14ac:dyDescent="0.25">
      <c r="A71" s="281" t="s">
        <v>25</v>
      </c>
      <c r="B71" s="282"/>
      <c r="C71" s="283"/>
      <c r="D71" s="284" t="s">
        <v>26</v>
      </c>
      <c r="E71" s="285" t="s">
        <v>77</v>
      </c>
      <c r="F71" s="285"/>
      <c r="G71" s="285"/>
      <c r="H71" s="286"/>
      <c r="I71" s="285" t="s">
        <v>26</v>
      </c>
      <c r="J71" s="285" t="s">
        <v>78</v>
      </c>
      <c r="K71" s="287"/>
      <c r="L71" s="285" t="s">
        <v>29</v>
      </c>
      <c r="M71" s="288"/>
      <c r="N71" s="289" t="s">
        <v>30</v>
      </c>
      <c r="O71" s="289"/>
      <c r="P71" s="290" t="s">
        <v>147</v>
      </c>
      <c r="Q71" s="291"/>
    </row>
    <row r="72" spans="1:18" s="292" customFormat="1" ht="9" customHeight="1" x14ac:dyDescent="0.25">
      <c r="A72" s="293" t="s">
        <v>31</v>
      </c>
      <c r="B72" s="294"/>
      <c r="C72" s="295"/>
      <c r="D72" s="296">
        <v>1</v>
      </c>
      <c r="E72" s="297" t="str">
        <f>IF(D72&gt;$Q$79,,UPPER(VLOOKUP(D72,'[1]Boys Do Main Draw Prep'!$A$7:$R$23,2)))</f>
        <v>SUBRAMANIAN</v>
      </c>
      <c r="F72" s="298"/>
      <c r="G72" s="298"/>
      <c r="H72" s="299"/>
      <c r="I72" s="300" t="s">
        <v>32</v>
      </c>
      <c r="J72" s="294"/>
      <c r="K72" s="301"/>
      <c r="L72" s="294"/>
      <c r="M72" s="302"/>
      <c r="N72" s="303" t="s">
        <v>79</v>
      </c>
      <c r="O72" s="304"/>
      <c r="P72" s="304"/>
      <c r="Q72" s="305"/>
    </row>
    <row r="73" spans="1:18" s="292" customFormat="1" ht="9" customHeight="1" x14ac:dyDescent="0.25">
      <c r="A73" s="293" t="s">
        <v>34</v>
      </c>
      <c r="B73" s="294"/>
      <c r="C73" s="295"/>
      <c r="D73" s="296"/>
      <c r="E73" s="297" t="str">
        <f>IF(D72&gt;$Q$79,,UPPER(VLOOKUP(D72,'[1]Boys Do Main Draw Prep'!$A$7:$R$23,7)))</f>
        <v>VEERASWAMY</v>
      </c>
      <c r="F73" s="298"/>
      <c r="G73" s="298"/>
      <c r="H73" s="299"/>
      <c r="I73" s="300"/>
      <c r="J73" s="294"/>
      <c r="K73" s="301"/>
      <c r="L73" s="294"/>
      <c r="M73" s="302"/>
      <c r="N73" s="306" t="s">
        <v>80</v>
      </c>
      <c r="O73" s="307"/>
      <c r="P73" s="308"/>
      <c r="Q73" s="309"/>
    </row>
    <row r="74" spans="1:18" s="292" customFormat="1" ht="9" customHeight="1" x14ac:dyDescent="0.25">
      <c r="A74" s="310" t="s">
        <v>37</v>
      </c>
      <c r="B74" s="308"/>
      <c r="C74" s="311"/>
      <c r="D74" s="296">
        <v>2</v>
      </c>
      <c r="E74" s="297" t="str">
        <f>IF(D74&gt;$Q$79,,UPPER(VLOOKUP(D74,'[1]Boys Do Main Draw Prep'!$A$7:$R$23,2)))</f>
        <v>KARTHIK</v>
      </c>
      <c r="F74" s="298"/>
      <c r="G74" s="298"/>
      <c r="H74" s="299"/>
      <c r="I74" s="300" t="s">
        <v>35</v>
      </c>
      <c r="J74" s="294"/>
      <c r="K74" s="301"/>
      <c r="L74" s="294"/>
      <c r="M74" s="302"/>
      <c r="N74" s="303" t="s">
        <v>39</v>
      </c>
      <c r="O74" s="304"/>
      <c r="P74" s="304"/>
      <c r="Q74" s="305"/>
    </row>
    <row r="75" spans="1:18" s="292" customFormat="1" ht="9" customHeight="1" x14ac:dyDescent="0.25">
      <c r="A75" s="312"/>
      <c r="B75" s="313"/>
      <c r="C75" s="314"/>
      <c r="D75" s="296"/>
      <c r="E75" s="297" t="str">
        <f>IF(D74&gt;$Q$79,,UPPER(VLOOKUP(D74,'[1]Boys Do Main Draw Prep'!$A$7:$R$23,7)))</f>
        <v>MARIAPPAD</v>
      </c>
      <c r="F75" s="298"/>
      <c r="G75" s="298"/>
      <c r="H75" s="299"/>
      <c r="I75" s="300"/>
      <c r="J75" s="294"/>
      <c r="K75" s="301"/>
      <c r="L75" s="294"/>
      <c r="M75" s="302"/>
      <c r="N75" s="315" t="s">
        <v>81</v>
      </c>
      <c r="O75" s="301"/>
      <c r="P75" s="294"/>
      <c r="Q75" s="302"/>
    </row>
    <row r="76" spans="1:18" s="292" customFormat="1" ht="9" customHeight="1" x14ac:dyDescent="0.25">
      <c r="A76" s="316" t="s">
        <v>42</v>
      </c>
      <c r="B76" s="317"/>
      <c r="C76" s="318"/>
      <c r="D76" s="296">
        <v>3</v>
      </c>
      <c r="E76" s="297" t="str">
        <f>IF(D76&gt;$Q$79,,UPPER(VLOOKUP(D76,'[1]Boys Do Main Draw Prep'!$A$7:$R$23,2)))</f>
        <v>JAMES</v>
      </c>
      <c r="F76" s="298"/>
      <c r="G76" s="298"/>
      <c r="H76" s="299"/>
      <c r="I76" s="300" t="s">
        <v>38</v>
      </c>
      <c r="J76" s="294"/>
      <c r="K76" s="301"/>
      <c r="L76" s="294"/>
      <c r="M76" s="302"/>
      <c r="N76" s="306" t="s">
        <v>82</v>
      </c>
      <c r="O76" s="307"/>
      <c r="P76" s="308"/>
      <c r="Q76" s="309"/>
    </row>
    <row r="77" spans="1:18" s="292" customFormat="1" ht="9" customHeight="1" x14ac:dyDescent="0.25">
      <c r="A77" s="293" t="s">
        <v>31</v>
      </c>
      <c r="B77" s="294"/>
      <c r="C77" s="319" t="s">
        <v>83</v>
      </c>
      <c r="D77" s="296"/>
      <c r="E77" s="297" t="str">
        <f>IF(D76&gt;$Q$79,,UPPER(VLOOKUP(D76,'[1]Boys Do Main Draw Prep'!$A$7:$R$23,7)))</f>
        <v>MURUIGESAN</v>
      </c>
      <c r="F77" s="298"/>
      <c r="G77" s="298"/>
      <c r="H77" s="299"/>
      <c r="I77" s="300"/>
      <c r="J77" s="294"/>
      <c r="K77" s="301"/>
      <c r="L77" s="294"/>
      <c r="M77" s="302"/>
      <c r="N77" s="303" t="s">
        <v>46</v>
      </c>
      <c r="O77" s="304"/>
      <c r="P77" s="304"/>
      <c r="Q77" s="305"/>
    </row>
    <row r="78" spans="1:18" s="292" customFormat="1" ht="9" customHeight="1" x14ac:dyDescent="0.25">
      <c r="A78" s="293" t="s">
        <v>47</v>
      </c>
      <c r="B78" s="294"/>
      <c r="C78" s="320">
        <v>6</v>
      </c>
      <c r="D78" s="296">
        <v>4</v>
      </c>
      <c r="E78" s="297" t="str">
        <f>IF(D78&gt;$Q$79,,UPPER(VLOOKUP(D78,'[1]Boys Do Main Draw Prep'!$A$7:$R$23,2)))</f>
        <v>MAULALI</v>
      </c>
      <c r="F78" s="298"/>
      <c r="G78" s="298"/>
      <c r="H78" s="299"/>
      <c r="I78" s="300" t="s">
        <v>40</v>
      </c>
      <c r="J78" s="294"/>
      <c r="K78" s="301"/>
      <c r="L78" s="294"/>
      <c r="M78" s="302"/>
      <c r="N78" s="294"/>
      <c r="O78" s="301"/>
      <c r="P78" s="315" t="s">
        <v>49</v>
      </c>
      <c r="Q78" s="302"/>
    </row>
    <row r="79" spans="1:18" s="292" customFormat="1" ht="9" customHeight="1" x14ac:dyDescent="0.25">
      <c r="A79" s="310" t="s">
        <v>50</v>
      </c>
      <c r="B79" s="308"/>
      <c r="C79" s="321">
        <v>34</v>
      </c>
      <c r="D79" s="322"/>
      <c r="E79" s="323" t="str">
        <f>IF(D78&gt;$Q$79,,UPPER(VLOOKUP(D78,'[1]Boys Do Main Draw Prep'!$A$7:$R$23,7)))</f>
        <v>SHAH</v>
      </c>
      <c r="F79" s="324"/>
      <c r="G79" s="324"/>
      <c r="H79" s="325"/>
      <c r="I79" s="326"/>
      <c r="J79" s="308"/>
      <c r="K79" s="307"/>
      <c r="L79" s="308"/>
      <c r="M79" s="309"/>
      <c r="N79" s="306"/>
      <c r="O79" s="307" t="s">
        <v>140</v>
      </c>
      <c r="P79" s="306"/>
      <c r="Q79" s="327">
        <f>MIN(4,'[1]Boys Do Main Draw Prep'!$V$5)</f>
        <v>4</v>
      </c>
    </row>
    <row r="80" spans="1:18" ht="15.75" customHeight="1" x14ac:dyDescent="0.25"/>
    <row r="81" ht="9" customHeight="1" x14ac:dyDescent="0.25"/>
  </sheetData>
  <mergeCells count="1">
    <mergeCell ref="A4:C4"/>
  </mergeCells>
  <conditionalFormatting sqref="B7 B11 B15 B19 B23 B27 B31 B35 B39 B43 B47 B51 B55 B59 B63 B67">
    <cfRule type="cellIs" dxfId="24" priority="11" stopIfTrue="1" operator="equal">
      <formula>"DA"</formula>
    </cfRule>
  </conditionalFormatting>
  <conditionalFormatting sqref="H10 H58 H42 H50 H34 H26 H18 H66 J30 L22 N38 J62 J46 L54 J14">
    <cfRule type="expression" dxfId="23" priority="8" stopIfTrue="1">
      <formula>AND($N$1="CU",H10="Umpire")</formula>
    </cfRule>
    <cfRule type="expression" dxfId="22" priority="9" stopIfTrue="1">
      <formula>AND($N$1="CU",H10&lt;&gt;"Umpire",I10&lt;&gt;"")</formula>
    </cfRule>
    <cfRule type="expression" dxfId="21" priority="10" stopIfTrue="1">
      <formula>AND($N$1="CU",H10&lt;&gt;"Umpire")</formula>
    </cfRule>
  </conditionalFormatting>
  <conditionalFormatting sqref="L13 L29 L45 L61 N21 N53 P37 J9 J17 J25 J33 J41 J49 J57 J65">
    <cfRule type="expression" dxfId="20" priority="6" stopIfTrue="1">
      <formula>I10="as"</formula>
    </cfRule>
    <cfRule type="expression" dxfId="19" priority="7" stopIfTrue="1">
      <formula>I10="bs"</formula>
    </cfRule>
  </conditionalFormatting>
  <conditionalFormatting sqref="L14 L30 L46 L62 N22 N54 P38 J10 J18 J26 J34 J42 J50 J58 J66">
    <cfRule type="expression" dxfId="18" priority="4" stopIfTrue="1">
      <formula>I10="as"</formula>
    </cfRule>
    <cfRule type="expression" dxfId="17" priority="5" stopIfTrue="1">
      <formula>I10="bs"</formula>
    </cfRule>
  </conditionalFormatting>
  <conditionalFormatting sqref="I10 I18 I26 I34 I42 I50 I58 I66 K62 K46 K30 K14 M22 M54 O38">
    <cfRule type="expression" dxfId="16" priority="3" stopIfTrue="1">
      <formula>$N$1="CU"</formula>
    </cfRule>
  </conditionalFormatting>
  <conditionalFormatting sqref="E7 E11 E15 E19 E23 E27 E31 E35 E39 E43 E47 E51 E55 E59 E63 E67">
    <cfRule type="cellIs" dxfId="15" priority="2" stopIfTrue="1" operator="equal">
      <formula>"Bye"</formula>
    </cfRule>
  </conditionalFormatting>
  <conditionalFormatting sqref="D7 D11 D15 D19 D23 D27 D31 D35 D39 D43 D47 D51 D55 D59 D63 D67">
    <cfRule type="cellIs" dxfId="14" priority="1" stopIfTrue="1" operator="lessThan">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Jun_Show_CU">
                <anchor moveWithCells="1" sizeWithCells="1">
                  <from>
                    <xdr:col>11</xdr:col>
                    <xdr:colOff>624840</xdr:colOff>
                    <xdr:row>0</xdr:row>
                    <xdr:rowOff>15240</xdr:rowOff>
                  </from>
                  <to>
                    <xdr:col>13</xdr:col>
                    <xdr:colOff>434340</xdr:colOff>
                    <xdr:row>0</xdr:row>
                    <xdr:rowOff>205740</xdr:rowOff>
                  </to>
                </anchor>
              </controlPr>
            </control>
          </mc:Choice>
        </mc:AlternateContent>
        <mc:AlternateContent xmlns:mc="http://schemas.openxmlformats.org/markup-compatibility/2006">
          <mc:Choice Requires="x14">
            <control shapeId="22530" r:id="rId5" name="Button 2">
              <controlPr defaultSize="0" print="0" autoFill="0" autoPict="0" macro="[0]!Jun_Hide_CU">
                <anchor moveWithCells="1" sizeWithCells="1">
                  <from>
                    <xdr:col>11</xdr:col>
                    <xdr:colOff>609600</xdr:colOff>
                    <xdr:row>0</xdr:row>
                    <xdr:rowOff>205740</xdr:rowOff>
                  </from>
                  <to>
                    <xdr:col>13</xdr:col>
                    <xdr:colOff>434340</xdr:colOff>
                    <xdr:row>1</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79"/>
  <sheetViews>
    <sheetView showGridLines="0" showZeros="0" workbookViewId="0">
      <selection activeCell="Y18" sqref="Y18"/>
    </sheetView>
  </sheetViews>
  <sheetFormatPr defaultColWidth="8.77734375" defaultRowHeight="13.2" x14ac:dyDescent="0.25"/>
  <cols>
    <col min="1" max="1" width="3.21875" style="167" customWidth="1"/>
    <col min="2" max="2" width="2.109375" style="167" customWidth="1"/>
    <col min="3" max="3" width="6.21875" style="167" customWidth="1"/>
    <col min="4" max="4" width="4.21875" style="167" customWidth="1"/>
    <col min="5" max="5" width="12.77734375" style="167" customWidth="1"/>
    <col min="6" max="6" width="2.77734375" style="167" customWidth="1"/>
    <col min="7" max="7" width="7.77734375" style="167" customWidth="1"/>
    <col min="8" max="8" width="5.77734375" style="167" customWidth="1"/>
    <col min="9" max="9" width="1.77734375" style="168" customWidth="1"/>
    <col min="10" max="10" width="10.77734375" style="167" customWidth="1"/>
    <col min="11" max="11" width="1.77734375" style="168" customWidth="1"/>
    <col min="12" max="12" width="10.77734375" style="167" customWidth="1"/>
    <col min="13" max="13" width="1.77734375" style="169" customWidth="1"/>
    <col min="14" max="14" width="10.77734375" style="167" customWidth="1"/>
    <col min="15" max="15" width="1.77734375" style="168" customWidth="1"/>
    <col min="16" max="16" width="10.77734375" style="167" customWidth="1"/>
    <col min="17" max="17" width="1.77734375" style="169" customWidth="1"/>
    <col min="18" max="18" width="9.21875" style="167" hidden="1" customWidth="1"/>
    <col min="19" max="19" width="8.77734375" style="167" customWidth="1"/>
    <col min="20" max="20" width="9.21875" style="167" hidden="1" customWidth="1"/>
    <col min="21" max="16384" width="8.77734375" style="167"/>
  </cols>
  <sheetData>
    <row r="1" spans="1:20" s="39" customFormat="1" ht="19.05" customHeight="1" x14ac:dyDescent="0.25">
      <c r="A1" s="33" t="s">
        <v>0</v>
      </c>
      <c r="B1" s="34"/>
      <c r="C1" s="35"/>
      <c r="D1" s="35"/>
      <c r="E1" s="35"/>
      <c r="F1" s="35"/>
      <c r="G1" s="35"/>
      <c r="H1" s="35"/>
      <c r="I1" s="36"/>
      <c r="J1" s="37" t="s">
        <v>52</v>
      </c>
      <c r="K1" s="37"/>
      <c r="L1" s="38"/>
      <c r="M1" s="36"/>
      <c r="N1" s="36" t="s">
        <v>2</v>
      </c>
      <c r="O1" s="36"/>
      <c r="P1" s="35"/>
      <c r="Q1" s="36"/>
    </row>
    <row r="2" spans="1:20" s="44" customFormat="1" x14ac:dyDescent="0.25">
      <c r="A2" s="40" t="s">
        <v>3</v>
      </c>
      <c r="B2" s="40"/>
      <c r="C2" s="40"/>
      <c r="D2" s="40"/>
      <c r="E2" s="40"/>
      <c r="F2" s="41"/>
      <c r="G2" s="42"/>
      <c r="H2" s="42"/>
      <c r="I2" s="43"/>
      <c r="J2" s="37" t="s">
        <v>53</v>
      </c>
      <c r="K2" s="37"/>
      <c r="L2" s="37"/>
      <c r="M2" s="43"/>
      <c r="N2" s="42"/>
      <c r="O2" s="43"/>
      <c r="P2" s="42"/>
      <c r="Q2" s="43"/>
    </row>
    <row r="3" spans="1:20" s="49" customFormat="1" ht="11.25" customHeight="1" x14ac:dyDescent="0.25">
      <c r="A3" s="45" t="s">
        <v>5</v>
      </c>
      <c r="B3" s="45"/>
      <c r="C3" s="45"/>
      <c r="D3" s="45"/>
      <c r="E3" s="45"/>
      <c r="F3" s="45" t="s">
        <v>6</v>
      </c>
      <c r="G3" s="45"/>
      <c r="H3" s="45"/>
      <c r="I3" s="46"/>
      <c r="J3" s="47" t="s">
        <v>7</v>
      </c>
      <c r="K3" s="46"/>
      <c r="L3" s="45" t="s">
        <v>8</v>
      </c>
      <c r="M3" s="46"/>
      <c r="N3" s="45"/>
      <c r="O3" s="46"/>
      <c r="P3" s="45"/>
      <c r="Q3" s="48" t="s">
        <v>9</v>
      </c>
    </row>
    <row r="4" spans="1:20" s="55" customFormat="1" ht="11.25" customHeight="1" thickBot="1" x14ac:dyDescent="0.3">
      <c r="A4" s="330" t="s">
        <v>10</v>
      </c>
      <c r="B4" s="330"/>
      <c r="C4" s="330"/>
      <c r="D4" s="50"/>
      <c r="E4" s="50"/>
      <c r="F4" s="50" t="s">
        <v>11</v>
      </c>
      <c r="G4" s="51"/>
      <c r="H4" s="50"/>
      <c r="I4" s="52"/>
      <c r="J4" s="1" t="s">
        <v>12</v>
      </c>
      <c r="K4" s="52"/>
      <c r="L4" s="53">
        <f>'[1]Week SetUp'!$A$12</f>
        <v>0</v>
      </c>
      <c r="M4" s="52"/>
      <c r="N4" s="50"/>
      <c r="O4" s="52"/>
      <c r="P4" s="50"/>
      <c r="Q4" s="54">
        <f>'[1]Week SetUp'!$E$10</f>
        <v>0</v>
      </c>
    </row>
    <row r="5" spans="1:20" s="49" customFormat="1" ht="9.6" x14ac:dyDescent="0.25">
      <c r="A5" s="56"/>
      <c r="B5" s="57" t="s">
        <v>13</v>
      </c>
      <c r="C5" s="57" t="s">
        <v>14</v>
      </c>
      <c r="D5" s="57" t="s">
        <v>15</v>
      </c>
      <c r="E5" s="58" t="s">
        <v>16</v>
      </c>
      <c r="F5" s="58" t="s">
        <v>17</v>
      </c>
      <c r="G5" s="58"/>
      <c r="H5" s="58" t="s">
        <v>18</v>
      </c>
      <c r="I5" s="58"/>
      <c r="J5" s="57" t="s">
        <v>19</v>
      </c>
      <c r="K5" s="59"/>
      <c r="L5" s="57" t="s">
        <v>21</v>
      </c>
      <c r="M5" s="59"/>
      <c r="N5" s="57" t="s">
        <v>22</v>
      </c>
      <c r="O5" s="59"/>
      <c r="P5" s="57" t="s">
        <v>54</v>
      </c>
      <c r="Q5" s="60"/>
    </row>
    <row r="6" spans="1:20" s="49" customFormat="1" ht="3.75" customHeight="1" thickBot="1" x14ac:dyDescent="0.3">
      <c r="A6" s="61"/>
      <c r="B6" s="62"/>
      <c r="C6" s="63"/>
      <c r="D6" s="62"/>
      <c r="E6" s="64"/>
      <c r="F6" s="64"/>
      <c r="G6" s="65"/>
      <c r="H6" s="64"/>
      <c r="I6" s="66"/>
      <c r="J6" s="62"/>
      <c r="K6" s="66"/>
      <c r="L6" s="62"/>
      <c r="M6" s="66"/>
      <c r="N6" s="62"/>
      <c r="O6" s="66"/>
      <c r="P6" s="62"/>
      <c r="Q6" s="67"/>
    </row>
    <row r="7" spans="1:20" s="79" customFormat="1" ht="10.5" customHeight="1" x14ac:dyDescent="0.25">
      <c r="A7" s="68">
        <v>1</v>
      </c>
      <c r="B7" s="69">
        <f>IF($D7="","",VLOOKUP($D7,'[1]Girls Si Main Draw Prep'!$A$7:$P$22,15))</f>
        <v>0</v>
      </c>
      <c r="C7" s="69" t="str">
        <f>IF($D7="","",VLOOKUP($D7,'[1]Girls Si Main Draw Prep'!$A$7:$P$22,16))</f>
        <v>WC0023</v>
      </c>
      <c r="D7" s="70">
        <v>1</v>
      </c>
      <c r="E7" s="71" t="str">
        <f>UPPER(IF($D7="","",VLOOKUP($D7,'[1]Girls Si Main Draw Prep'!$A$7:$P$22,2)))</f>
        <v>SHILPA KP</v>
      </c>
      <c r="F7" s="71">
        <f>IF($D7="","",VLOOKUP($D7,'[1]Girls Si Main Draw Prep'!$A$7:$P$22,3))</f>
        <v>0</v>
      </c>
      <c r="G7" s="71"/>
      <c r="H7" s="71" t="str">
        <f>IF($D7="","",VLOOKUP($D7,'[1]Girls Si Main Draw Prep'!$A$7:$P$22,4))</f>
        <v>KA</v>
      </c>
      <c r="I7" s="72"/>
      <c r="J7" s="73"/>
      <c r="K7" s="73"/>
      <c r="L7" s="73"/>
      <c r="M7" s="73"/>
      <c r="N7" s="74"/>
      <c r="O7" s="75"/>
      <c r="P7" s="76"/>
      <c r="Q7" s="77"/>
      <c r="R7" s="78"/>
      <c r="T7" s="80" t="str">
        <f>'[1]SetUp Officials'!P21</f>
        <v>Umpire</v>
      </c>
    </row>
    <row r="8" spans="1:20" s="79" customFormat="1" ht="9.6" customHeight="1" x14ac:dyDescent="0.25">
      <c r="A8" s="81"/>
      <c r="B8" s="82"/>
      <c r="C8" s="82"/>
      <c r="D8" s="82"/>
      <c r="E8" s="73"/>
      <c r="F8" s="73"/>
      <c r="G8" s="83"/>
      <c r="H8" s="84" t="s">
        <v>23</v>
      </c>
      <c r="I8" s="85" t="s">
        <v>55</v>
      </c>
      <c r="J8" s="86" t="str">
        <f>UPPER(IF(OR(I8="a",I8="as"),E7,IF(OR(I8="b",I8="bs"),E9,)))</f>
        <v>SHILPA KP</v>
      </c>
      <c r="K8" s="86"/>
      <c r="L8" s="73"/>
      <c r="M8" s="73"/>
      <c r="N8" s="74"/>
      <c r="O8" s="75"/>
      <c r="P8" s="76"/>
      <c r="Q8" s="77"/>
      <c r="R8" s="78"/>
      <c r="T8" s="87" t="str">
        <f>'[1]SetUp Officials'!P22</f>
        <v xml:space="preserve"> </v>
      </c>
    </row>
    <row r="9" spans="1:20" s="79" customFormat="1" ht="9.6" customHeight="1" x14ac:dyDescent="0.25">
      <c r="A9" s="81">
        <v>2</v>
      </c>
      <c r="B9" s="69">
        <f>IF($D9="","",VLOOKUP($D9,'[1]Girls Si Main Draw Prep'!$A$7:$P$22,15))</f>
        <v>0</v>
      </c>
      <c r="C9" s="69">
        <f>IF($D9="","",VLOOKUP($D9,'[1]Girls Si Main Draw Prep'!$A$7:$P$22,16))</f>
        <v>0</v>
      </c>
      <c r="D9" s="70">
        <v>10</v>
      </c>
      <c r="E9" s="69" t="str">
        <f>UPPER(IF($D9="","",VLOOKUP($D9,'[1]Girls Si Main Draw Prep'!$A$7:$P$22,2)))</f>
        <v>BYE</v>
      </c>
      <c r="F9" s="69">
        <f>IF($D9="","",VLOOKUP($D9,'[1]Girls Si Main Draw Prep'!$A$7:$P$22,3))</f>
        <v>0</v>
      </c>
      <c r="G9" s="69"/>
      <c r="H9" s="69">
        <f>IF($D9="","",VLOOKUP($D9,'[1]Girls Si Main Draw Prep'!$A$7:$P$22,4))</f>
        <v>0</v>
      </c>
      <c r="I9" s="88"/>
      <c r="J9" s="73"/>
      <c r="K9" s="89"/>
      <c r="L9" s="73"/>
      <c r="M9" s="73"/>
      <c r="N9" s="74"/>
      <c r="O9" s="75"/>
      <c r="P9" s="76"/>
      <c r="Q9" s="77"/>
      <c r="R9" s="78"/>
      <c r="T9" s="87" t="str">
        <f>'[1]SetUp Officials'!P23</f>
        <v xml:space="preserve"> </v>
      </c>
    </row>
    <row r="10" spans="1:20" s="79" customFormat="1" ht="9.6" customHeight="1" x14ac:dyDescent="0.25">
      <c r="A10" s="81"/>
      <c r="B10" s="82"/>
      <c r="C10" s="82"/>
      <c r="D10" s="90"/>
      <c r="E10" s="73"/>
      <c r="F10" s="73"/>
      <c r="G10" s="83"/>
      <c r="H10" s="73"/>
      <c r="I10" s="91"/>
      <c r="J10" s="84" t="s">
        <v>23</v>
      </c>
      <c r="K10" s="92" t="s">
        <v>55</v>
      </c>
      <c r="L10" s="86" t="str">
        <f>UPPER(IF(OR(K10="a",K10="as"),J8,IF(OR(K10="b",K10="bs"),J12,)))</f>
        <v>SHILPA KP</v>
      </c>
      <c r="M10" s="93"/>
      <c r="N10" s="94"/>
      <c r="O10" s="94"/>
      <c r="P10" s="76"/>
      <c r="Q10" s="77"/>
      <c r="R10" s="78"/>
      <c r="T10" s="87" t="str">
        <f>'[1]SetUp Officials'!P24</f>
        <v xml:space="preserve"> </v>
      </c>
    </row>
    <row r="11" spans="1:20" s="79" customFormat="1" ht="9.6" customHeight="1" x14ac:dyDescent="0.25">
      <c r="A11" s="81">
        <v>3</v>
      </c>
      <c r="B11" s="69">
        <f>IF($D11="","",VLOOKUP($D11,'[1]Girls Si Main Draw Prep'!$A$7:$P$22,15))</f>
        <v>0</v>
      </c>
      <c r="C11" s="69">
        <f>IF($D11="","",VLOOKUP($D11,'[1]Girls Si Main Draw Prep'!$A$7:$P$22,16))</f>
        <v>0</v>
      </c>
      <c r="D11" s="70">
        <v>10</v>
      </c>
      <c r="E11" s="69" t="str">
        <f>UPPER(IF($D11="","",VLOOKUP($D11,'[1]Girls Si Main Draw Prep'!$A$7:$P$22,2)))</f>
        <v>BYE</v>
      </c>
      <c r="F11" s="69">
        <f>IF($D11="","",VLOOKUP($D11,'[1]Girls Si Main Draw Prep'!$A$7:$P$22,3))</f>
        <v>0</v>
      </c>
      <c r="G11" s="69"/>
      <c r="H11" s="69">
        <f>IF($D11="","",VLOOKUP($D11,'[1]Girls Si Main Draw Prep'!$A$7:$P$22,4))</f>
        <v>0</v>
      </c>
      <c r="I11" s="72"/>
      <c r="J11" s="73"/>
      <c r="K11" s="95"/>
      <c r="L11" s="73" t="s">
        <v>93</v>
      </c>
      <c r="M11" s="96"/>
      <c r="N11" s="94"/>
      <c r="O11" s="94"/>
      <c r="P11" s="76"/>
      <c r="Q11" s="77"/>
      <c r="R11" s="78"/>
      <c r="T11" s="87" t="str">
        <f>'[1]SetUp Officials'!P25</f>
        <v xml:space="preserve"> </v>
      </c>
    </row>
    <row r="12" spans="1:20" s="79" customFormat="1" ht="9.6" customHeight="1" x14ac:dyDescent="0.25">
      <c r="A12" s="81"/>
      <c r="B12" s="82"/>
      <c r="C12" s="82"/>
      <c r="D12" s="90"/>
      <c r="E12" s="73"/>
      <c r="F12" s="73"/>
      <c r="G12" s="83"/>
      <c r="H12" s="84" t="s">
        <v>23</v>
      </c>
      <c r="I12" s="85" t="s">
        <v>87</v>
      </c>
      <c r="J12" s="86" t="str">
        <f>UPPER(IF(OR(I12="a",I12="as"),E11,IF(OR(I12="b",I12="bs"),E13,)))</f>
        <v>SHILPA K</v>
      </c>
      <c r="K12" s="97"/>
      <c r="L12" s="73"/>
      <c r="M12" s="96"/>
      <c r="N12" s="94"/>
      <c r="O12" s="94"/>
      <c r="P12" s="76"/>
      <c r="Q12" s="77"/>
      <c r="R12" s="78"/>
      <c r="T12" s="87" t="str">
        <f>'[1]SetUp Officials'!P26</f>
        <v xml:space="preserve"> </v>
      </c>
    </row>
    <row r="13" spans="1:20" s="79" customFormat="1" ht="9.6" customHeight="1" x14ac:dyDescent="0.25">
      <c r="A13" s="81">
        <v>4</v>
      </c>
      <c r="B13" s="69">
        <f>IF($D13="","",VLOOKUP($D13,'[1]Girls Si Main Draw Prep'!$A$7:$P$22,15))</f>
        <v>0</v>
      </c>
      <c r="C13" s="69" t="str">
        <f>IF($D13="","",VLOOKUP($D13,'[1]Girls Si Main Draw Prep'!$A$7:$P$22,16))</f>
        <v>WC0047</v>
      </c>
      <c r="D13" s="70">
        <v>7</v>
      </c>
      <c r="E13" s="69" t="str">
        <f>UPPER(IF($D13="","",VLOOKUP($D13,'[1]Girls Si Main Draw Prep'!$A$7:$P$22,2)))</f>
        <v>SHILPA K</v>
      </c>
      <c r="F13" s="69">
        <f>IF($D13="","",VLOOKUP($D13,'[1]Girls Si Main Draw Prep'!$A$7:$P$22,3))</f>
        <v>0</v>
      </c>
      <c r="G13" s="69"/>
      <c r="H13" s="69" t="str">
        <f>IF($D13="","",VLOOKUP($D13,'[1]Girls Si Main Draw Prep'!$A$7:$P$22,4))</f>
        <v>KA</v>
      </c>
      <c r="I13" s="98"/>
      <c r="J13" s="73"/>
      <c r="K13" s="73"/>
      <c r="L13" s="73"/>
      <c r="M13" s="96"/>
      <c r="N13" s="94"/>
      <c r="O13" s="94"/>
      <c r="P13" s="76"/>
      <c r="Q13" s="77"/>
      <c r="R13" s="78"/>
      <c r="T13" s="87" t="str">
        <f>'[1]SetUp Officials'!P27</f>
        <v xml:space="preserve"> </v>
      </c>
    </row>
    <row r="14" spans="1:20" s="79" customFormat="1" ht="9.6" customHeight="1" x14ac:dyDescent="0.25">
      <c r="A14" s="81"/>
      <c r="B14" s="82"/>
      <c r="C14" s="82"/>
      <c r="D14" s="90"/>
      <c r="E14" s="73"/>
      <c r="F14" s="73"/>
      <c r="G14" s="83"/>
      <c r="H14" s="99"/>
      <c r="I14" s="91"/>
      <c r="J14" s="73"/>
      <c r="K14" s="73"/>
      <c r="L14" s="84" t="s">
        <v>23</v>
      </c>
      <c r="M14" s="92" t="s">
        <v>55</v>
      </c>
      <c r="N14" s="86" t="str">
        <f>UPPER(IF(OR(M14="a",M14="as"),L10,IF(OR(M14="b",M14="bs"),L18,)))</f>
        <v>SHILPA KP</v>
      </c>
      <c r="O14" s="93"/>
      <c r="P14" s="76"/>
      <c r="Q14" s="77"/>
      <c r="R14" s="78"/>
      <c r="T14" s="87" t="str">
        <f>'[1]SetUp Officials'!P28</f>
        <v xml:space="preserve"> </v>
      </c>
    </row>
    <row r="15" spans="1:20" s="79" customFormat="1" ht="9.6" customHeight="1" x14ac:dyDescent="0.25">
      <c r="A15" s="68">
        <v>5</v>
      </c>
      <c r="B15" s="69">
        <f>IF($D15="","",VLOOKUP($D15,'[1]Girls Si Main Draw Prep'!$A$7:$P$22,15))</f>
        <v>0</v>
      </c>
      <c r="C15" s="69" t="str">
        <f>IF($D15="","",VLOOKUP($D15,'[1]Girls Si Main Draw Prep'!$A$7:$P$22,16))</f>
        <v>WC0070</v>
      </c>
      <c r="D15" s="70">
        <v>3</v>
      </c>
      <c r="E15" s="71" t="str">
        <f>UPPER(IF($D15="","",VLOOKUP($D15,'[1]Girls Si Main Draw Prep'!$A$7:$P$22,2)))</f>
        <v>MUBINA MK</v>
      </c>
      <c r="F15" s="71">
        <f>IF($D15="","",VLOOKUP($D15,'[1]Girls Si Main Draw Prep'!$A$7:$P$22,3))</f>
        <v>0</v>
      </c>
      <c r="G15" s="71"/>
      <c r="H15" s="71" t="str">
        <f>IF($D15="","",VLOOKUP($D15,'[1]Girls Si Main Draw Prep'!$A$7:$P$22,4))</f>
        <v>KA</v>
      </c>
      <c r="I15" s="100"/>
      <c r="J15" s="73"/>
      <c r="K15" s="73"/>
      <c r="L15" s="73"/>
      <c r="M15" s="96"/>
      <c r="N15" s="73" t="s">
        <v>102</v>
      </c>
      <c r="O15" s="96"/>
      <c r="P15" s="76"/>
      <c r="Q15" s="77"/>
      <c r="R15" s="78"/>
      <c r="T15" s="87" t="str">
        <f>'[1]SetUp Officials'!P29</f>
        <v xml:space="preserve"> </v>
      </c>
    </row>
    <row r="16" spans="1:20" s="79" customFormat="1" ht="9.6" customHeight="1" thickBot="1" x14ac:dyDescent="0.3">
      <c r="A16" s="81"/>
      <c r="B16" s="82"/>
      <c r="C16" s="82"/>
      <c r="D16" s="90"/>
      <c r="E16" s="73"/>
      <c r="F16" s="73"/>
      <c r="G16" s="83"/>
      <c r="H16" s="84" t="s">
        <v>23</v>
      </c>
      <c r="I16" s="85" t="s">
        <v>55</v>
      </c>
      <c r="J16" s="86" t="str">
        <f>UPPER(IF(OR(I16="a",I16="as"),E15,IF(OR(I16="b",I16="bs"),E17,)))</f>
        <v>MUBINA MK</v>
      </c>
      <c r="K16" s="86"/>
      <c r="L16" s="73"/>
      <c r="M16" s="96"/>
      <c r="N16" s="94"/>
      <c r="O16" s="96"/>
      <c r="P16" s="76"/>
      <c r="Q16" s="77"/>
      <c r="R16" s="78"/>
      <c r="T16" s="102" t="str">
        <f>'[1]SetUp Officials'!P30</f>
        <v>None</v>
      </c>
    </row>
    <row r="17" spans="1:18" s="79" customFormat="1" ht="9.6" customHeight="1" x14ac:dyDescent="0.25">
      <c r="A17" s="81">
        <v>6</v>
      </c>
      <c r="B17" s="69">
        <f>IF($D17="","",VLOOKUP($D17,'[1]Girls Si Main Draw Prep'!$A$7:$P$22,15))</f>
        <v>0</v>
      </c>
      <c r="C17" s="69">
        <f>IF($D17="","",VLOOKUP($D17,'[1]Girls Si Main Draw Prep'!$A$7:$P$22,16))</f>
        <v>0</v>
      </c>
      <c r="D17" s="70">
        <v>10</v>
      </c>
      <c r="E17" s="69" t="str">
        <f>UPPER(IF($D17="","",VLOOKUP($D17,'[1]Girls Si Main Draw Prep'!$A$7:$P$22,2)))</f>
        <v>BYE</v>
      </c>
      <c r="F17" s="69">
        <f>IF($D17="","",VLOOKUP($D17,'[1]Girls Si Main Draw Prep'!$A$7:$P$22,3))</f>
        <v>0</v>
      </c>
      <c r="G17" s="69"/>
      <c r="H17" s="69">
        <f>IF($D17="","",VLOOKUP($D17,'[1]Girls Si Main Draw Prep'!$A$7:$P$22,4))</f>
        <v>0</v>
      </c>
      <c r="I17" s="88"/>
      <c r="J17" s="73"/>
      <c r="K17" s="89"/>
      <c r="L17" s="73"/>
      <c r="M17" s="96"/>
      <c r="N17" s="94"/>
      <c r="O17" s="96"/>
      <c r="P17" s="76"/>
      <c r="Q17" s="77"/>
      <c r="R17" s="78"/>
    </row>
    <row r="18" spans="1:18" s="79" customFormat="1" ht="9.6" customHeight="1" x14ac:dyDescent="0.25">
      <c r="A18" s="81"/>
      <c r="B18" s="82"/>
      <c r="C18" s="82"/>
      <c r="D18" s="90"/>
      <c r="E18" s="73"/>
      <c r="F18" s="73"/>
      <c r="G18" s="83"/>
      <c r="H18" s="73"/>
      <c r="I18" s="91"/>
      <c r="J18" s="84" t="s">
        <v>23</v>
      </c>
      <c r="K18" s="92" t="s">
        <v>55</v>
      </c>
      <c r="L18" s="86" t="str">
        <f>UPPER(IF(OR(K18="a",K18="as"),J16,IF(OR(K18="b",K18="bs"),J20,)))</f>
        <v>MUBINA MK</v>
      </c>
      <c r="M18" s="103"/>
      <c r="N18" s="94"/>
      <c r="O18" s="96"/>
      <c r="P18" s="76"/>
      <c r="Q18" s="77"/>
      <c r="R18" s="78"/>
    </row>
    <row r="19" spans="1:18" s="79" customFormat="1" ht="9.6" customHeight="1" x14ac:dyDescent="0.25">
      <c r="A19" s="81">
        <v>7</v>
      </c>
      <c r="B19" s="69">
        <f>IF($D19="","",VLOOKUP($D19,'[1]Girls Si Main Draw Prep'!$A$7:$P$22,15))</f>
        <v>0</v>
      </c>
      <c r="C19" s="69" t="str">
        <f>IF($D19="","",VLOOKUP($D19,'[1]Girls Si Main Draw Prep'!$A$7:$P$22,16))</f>
        <v>New Reg.</v>
      </c>
      <c r="D19" s="70">
        <v>9</v>
      </c>
      <c r="E19" s="69" t="str">
        <f>UPPER(IF($D19="","",VLOOKUP($D19,'[1]Girls Si Main Draw Prep'!$A$7:$P$22,2)))</f>
        <v>KHUSHBU</v>
      </c>
      <c r="F19" s="69">
        <f>IF($D19="","",VLOOKUP($D19,'[1]Girls Si Main Draw Prep'!$A$7:$P$22,3))</f>
        <v>0</v>
      </c>
      <c r="G19" s="69"/>
      <c r="H19" s="69" t="str">
        <f>IF($D19="","",VLOOKUP($D19,'[1]Girls Si Main Draw Prep'!$A$7:$P$22,4))</f>
        <v>MH</v>
      </c>
      <c r="I19" s="72"/>
      <c r="J19" s="73"/>
      <c r="K19" s="95"/>
      <c r="L19" s="73" t="s">
        <v>93</v>
      </c>
      <c r="M19" s="94"/>
      <c r="N19" s="94"/>
      <c r="O19" s="96"/>
      <c r="P19" s="76"/>
      <c r="Q19" s="77"/>
      <c r="R19" s="78"/>
    </row>
    <row r="20" spans="1:18" s="79" customFormat="1" ht="9.6" customHeight="1" x14ac:dyDescent="0.25">
      <c r="A20" s="81"/>
      <c r="B20" s="82"/>
      <c r="C20" s="82"/>
      <c r="D20" s="82"/>
      <c r="E20" s="73"/>
      <c r="F20" s="73"/>
      <c r="G20" s="83"/>
      <c r="H20" s="84" t="s">
        <v>23</v>
      </c>
      <c r="I20" s="85" t="s">
        <v>57</v>
      </c>
      <c r="J20" s="86" t="str">
        <f>UPPER(IF(OR(I20="a",I20="as"),E19,IF(OR(I20="b",I20="bs"),E21,)))</f>
        <v>KHUSHBU</v>
      </c>
      <c r="K20" s="97"/>
      <c r="L20" s="73"/>
      <c r="M20" s="94"/>
      <c r="N20" s="94"/>
      <c r="O20" s="96"/>
      <c r="P20" s="76"/>
      <c r="Q20" s="77"/>
      <c r="R20" s="78"/>
    </row>
    <row r="21" spans="1:18" s="79" customFormat="1" ht="9.6" customHeight="1" x14ac:dyDescent="0.25">
      <c r="A21" s="81">
        <v>8</v>
      </c>
      <c r="B21" s="69">
        <f>IF($D21="","",VLOOKUP($D21,'[1]Girls Si Main Draw Prep'!$A$7:$P$22,15))</f>
        <v>0</v>
      </c>
      <c r="C21" s="69">
        <f>IF($D21="","",VLOOKUP($D21,'[1]Girls Si Main Draw Prep'!$A$7:$P$22,16))</f>
        <v>0</v>
      </c>
      <c r="D21" s="70">
        <v>10</v>
      </c>
      <c r="E21" s="69" t="str">
        <f>UPPER(IF($D21="","",VLOOKUP($D21,'[1]Girls Si Main Draw Prep'!$A$7:$P$22,2)))</f>
        <v>BYE</v>
      </c>
      <c r="F21" s="69">
        <f>IF($D21="","",VLOOKUP($D21,'[1]Girls Si Main Draw Prep'!$A$7:$P$22,3))</f>
        <v>0</v>
      </c>
      <c r="G21" s="69"/>
      <c r="H21" s="69">
        <f>IF($D21="","",VLOOKUP($D21,'[1]Girls Si Main Draw Prep'!$A$7:$P$22,4))</f>
        <v>0</v>
      </c>
      <c r="I21" s="98"/>
      <c r="J21" s="73"/>
      <c r="K21" s="73"/>
      <c r="L21" s="73"/>
      <c r="M21" s="94"/>
      <c r="N21" s="94"/>
      <c r="O21" s="96"/>
      <c r="P21" s="76"/>
      <c r="Q21" s="77"/>
      <c r="R21" s="78"/>
    </row>
    <row r="22" spans="1:18" s="79" customFormat="1" ht="9.6" customHeight="1" x14ac:dyDescent="0.25">
      <c r="A22" s="81"/>
      <c r="B22" s="82"/>
      <c r="C22" s="82"/>
      <c r="D22" s="82"/>
      <c r="E22" s="99"/>
      <c r="F22" s="99"/>
      <c r="G22" s="104"/>
      <c r="H22" s="99"/>
      <c r="I22" s="91"/>
      <c r="J22" s="73"/>
      <c r="K22" s="73"/>
      <c r="L22" s="73"/>
      <c r="M22" s="94"/>
      <c r="N22" s="84" t="s">
        <v>23</v>
      </c>
      <c r="O22" s="92" t="s">
        <v>55</v>
      </c>
      <c r="P22" s="86" t="str">
        <f>UPPER(IF(OR(O22="a",O22="as"),N14,IF(OR(O22="b",O22="bs"),N30,)))</f>
        <v>SHILPA KP</v>
      </c>
      <c r="Q22" s="93"/>
      <c r="R22" s="78"/>
    </row>
    <row r="23" spans="1:18" s="79" customFormat="1" ht="9.6" customHeight="1" x14ac:dyDescent="0.25">
      <c r="A23" s="81">
        <v>9</v>
      </c>
      <c r="B23" s="69">
        <f>IF($D23="","",VLOOKUP($D23,'[1]Girls Si Main Draw Prep'!$A$7:$P$22,15))</f>
        <v>0</v>
      </c>
      <c r="C23" s="69" t="str">
        <f>IF($D23="","",VLOOKUP($D23,'[1]Girls Si Main Draw Prep'!$A$7:$P$22,16))</f>
        <v>WC0076</v>
      </c>
      <c r="D23" s="70">
        <v>5</v>
      </c>
      <c r="E23" s="69" t="str">
        <f>UPPER(IF($D23="","",VLOOKUP($D23,'[1]Girls Si Main Draw Prep'!$A$7:$P$22,2)))</f>
        <v>SHERANTHI. T</v>
      </c>
      <c r="F23" s="69">
        <f>IF($D23="","",VLOOKUP($D23,'[1]Girls Si Main Draw Prep'!$A$7:$P$22,3))</f>
        <v>0</v>
      </c>
      <c r="G23" s="69"/>
      <c r="H23" s="69" t="str">
        <f>IF($D23="","",VLOOKUP($D23,'[1]Girls Si Main Draw Prep'!$A$7:$P$22,4))</f>
        <v>TN</v>
      </c>
      <c r="I23" s="72"/>
      <c r="J23" s="73"/>
      <c r="K23" s="73"/>
      <c r="L23" s="73"/>
      <c r="M23" s="94"/>
      <c r="N23" s="73"/>
      <c r="O23" s="96"/>
      <c r="P23" s="73" t="s">
        <v>144</v>
      </c>
      <c r="Q23" s="94"/>
      <c r="R23" s="78"/>
    </row>
    <row r="24" spans="1:18" s="79" customFormat="1" ht="9.6" customHeight="1" x14ac:dyDescent="0.25">
      <c r="A24" s="81"/>
      <c r="B24" s="82"/>
      <c r="C24" s="82"/>
      <c r="D24" s="82"/>
      <c r="E24" s="73"/>
      <c r="F24" s="73"/>
      <c r="G24" s="83"/>
      <c r="H24" s="84" t="s">
        <v>23</v>
      </c>
      <c r="I24" s="85" t="s">
        <v>64</v>
      </c>
      <c r="J24" s="86" t="str">
        <f>UPPER(IF(OR(I24="a",I24="as"),E23,IF(OR(I24="b",I24="bs"),E25,)))</f>
        <v>SHERANTHI. T</v>
      </c>
      <c r="K24" s="86"/>
      <c r="L24" s="73"/>
      <c r="M24" s="94"/>
      <c r="N24" s="94"/>
      <c r="O24" s="96"/>
      <c r="P24" s="76"/>
      <c r="Q24" s="77"/>
      <c r="R24" s="78"/>
    </row>
    <row r="25" spans="1:18" s="79" customFormat="1" ht="9.6" customHeight="1" x14ac:dyDescent="0.25">
      <c r="A25" s="81">
        <v>10</v>
      </c>
      <c r="B25" s="69">
        <f>IF($D25="","",VLOOKUP($D25,'[1]Girls Si Main Draw Prep'!$A$7:$P$22,15))</f>
        <v>0</v>
      </c>
      <c r="C25" s="69" t="str">
        <f>IF($D25="","",VLOOKUP($D25,'[1]Girls Si Main Draw Prep'!$A$7:$P$22,16))</f>
        <v>New Reg.</v>
      </c>
      <c r="D25" s="70">
        <v>8</v>
      </c>
      <c r="E25" s="69" t="str">
        <f>UPPER(IF($D25="","",VLOOKUP($D25,'[1]Girls Si Main Draw Prep'!$A$7:$P$22,2)))</f>
        <v>THUNGA H. T</v>
      </c>
      <c r="F25" s="69">
        <f>IF($D25="","",VLOOKUP($D25,'[1]Girls Si Main Draw Prep'!$A$7:$P$22,3))</f>
        <v>0</v>
      </c>
      <c r="G25" s="69"/>
      <c r="H25" s="69" t="str">
        <f>IF($D25="","",VLOOKUP($D25,'[1]Girls Si Main Draw Prep'!$A$7:$P$22,4))</f>
        <v>KA</v>
      </c>
      <c r="I25" s="88"/>
      <c r="J25" s="73" t="s">
        <v>86</v>
      </c>
      <c r="K25" s="89"/>
      <c r="L25" s="73"/>
      <c r="M25" s="94"/>
      <c r="N25" s="94"/>
      <c r="O25" s="96"/>
      <c r="P25" s="76"/>
      <c r="Q25" s="77"/>
      <c r="R25" s="78"/>
    </row>
    <row r="26" spans="1:18" s="79" customFormat="1" ht="9.6" customHeight="1" x14ac:dyDescent="0.25">
      <c r="A26" s="81"/>
      <c r="B26" s="82"/>
      <c r="C26" s="82"/>
      <c r="D26" s="90"/>
      <c r="E26" s="73"/>
      <c r="F26" s="73"/>
      <c r="G26" s="83"/>
      <c r="H26" s="73"/>
      <c r="I26" s="91"/>
      <c r="J26" s="84" t="s">
        <v>23</v>
      </c>
      <c r="K26" s="92" t="s">
        <v>57</v>
      </c>
      <c r="L26" s="86" t="str">
        <f>UPPER(IF(OR(K26="a",K26="as"),J24,IF(OR(K26="b",K26="bs"),J28,)))</f>
        <v>SHERANTHI. T</v>
      </c>
      <c r="M26" s="93"/>
      <c r="N26" s="94"/>
      <c r="O26" s="96"/>
      <c r="P26" s="76"/>
      <c r="Q26" s="77"/>
      <c r="R26" s="78"/>
    </row>
    <row r="27" spans="1:18" s="79" customFormat="1" ht="9.6" customHeight="1" x14ac:dyDescent="0.25">
      <c r="A27" s="81">
        <v>11</v>
      </c>
      <c r="B27" s="69">
        <f>IF($D27="","",VLOOKUP($D27,'[1]Girls Si Main Draw Prep'!$A$7:$P$22,15))</f>
        <v>0</v>
      </c>
      <c r="C27" s="69">
        <f>IF($D27="","",VLOOKUP($D27,'[1]Girls Si Main Draw Prep'!$A$7:$P$22,16))</f>
        <v>0</v>
      </c>
      <c r="D27" s="70">
        <v>10</v>
      </c>
      <c r="E27" s="69" t="str">
        <f>UPPER(IF($D27="","",VLOOKUP($D27,'[1]Girls Si Main Draw Prep'!$A$7:$P$22,2)))</f>
        <v>BYE</v>
      </c>
      <c r="F27" s="69">
        <f>IF($D27="","",VLOOKUP($D27,'[1]Girls Si Main Draw Prep'!$A$7:$P$22,3))</f>
        <v>0</v>
      </c>
      <c r="G27" s="69"/>
      <c r="H27" s="69">
        <f>IF($D27="","",VLOOKUP($D27,'[1]Girls Si Main Draw Prep'!$A$7:$P$22,4))</f>
        <v>0</v>
      </c>
      <c r="I27" s="72"/>
      <c r="J27" s="73"/>
      <c r="K27" s="95"/>
      <c r="L27" s="73" t="s">
        <v>95</v>
      </c>
      <c r="M27" s="96"/>
      <c r="N27" s="94"/>
      <c r="O27" s="96"/>
      <c r="P27" s="76"/>
      <c r="Q27" s="77"/>
      <c r="R27" s="78"/>
    </row>
    <row r="28" spans="1:18" s="79" customFormat="1" ht="9.6" customHeight="1" x14ac:dyDescent="0.25">
      <c r="A28" s="68"/>
      <c r="B28" s="82"/>
      <c r="C28" s="82"/>
      <c r="D28" s="90"/>
      <c r="E28" s="73"/>
      <c r="F28" s="73"/>
      <c r="G28" s="83"/>
      <c r="H28" s="84" t="s">
        <v>23</v>
      </c>
      <c r="I28" s="85" t="s">
        <v>56</v>
      </c>
      <c r="J28" s="86" t="str">
        <f>UPPER(IF(OR(I28="a",I28="as"),E27,IF(OR(I28="b",I28="bs"),E29,)))</f>
        <v>KAMALAKSHI S.D</v>
      </c>
      <c r="K28" s="97"/>
      <c r="L28" s="73"/>
      <c r="M28" s="96"/>
      <c r="N28" s="94"/>
      <c r="O28" s="96"/>
      <c r="P28" s="76"/>
      <c r="Q28" s="77"/>
      <c r="R28" s="78"/>
    </row>
    <row r="29" spans="1:18" s="79" customFormat="1" ht="9.6" customHeight="1" x14ac:dyDescent="0.25">
      <c r="A29" s="68">
        <v>12</v>
      </c>
      <c r="B29" s="69">
        <f>IF($D29="","",VLOOKUP($D29,'[1]Girls Si Main Draw Prep'!$A$7:$P$22,15))</f>
        <v>0</v>
      </c>
      <c r="C29" s="69" t="str">
        <f>IF($D29="","",VLOOKUP($D29,'[1]Girls Si Main Draw Prep'!$A$7:$P$22,16))</f>
        <v>WC0072</v>
      </c>
      <c r="D29" s="70">
        <v>4</v>
      </c>
      <c r="E29" s="71" t="str">
        <f>UPPER(IF($D29="","",VLOOKUP($D29,'[1]Girls Si Main Draw Prep'!$A$7:$P$22,2)))</f>
        <v>KAMALAKSHI S.D</v>
      </c>
      <c r="F29" s="71">
        <f>IF($D29="","",VLOOKUP($D29,'[1]Girls Si Main Draw Prep'!$A$7:$P$22,3))</f>
        <v>0</v>
      </c>
      <c r="G29" s="71"/>
      <c r="H29" s="71" t="str">
        <f>IF($D29="","",VLOOKUP($D29,'[1]Girls Si Main Draw Prep'!$A$7:$P$22,4))</f>
        <v>KA</v>
      </c>
      <c r="I29" s="98"/>
      <c r="J29" s="73"/>
      <c r="K29" s="73"/>
      <c r="L29" s="73"/>
      <c r="M29" s="96"/>
      <c r="N29" s="94"/>
      <c r="O29" s="96"/>
      <c r="P29" s="76"/>
      <c r="Q29" s="77"/>
      <c r="R29" s="78"/>
    </row>
    <row r="30" spans="1:18" s="79" customFormat="1" ht="9.6" customHeight="1" x14ac:dyDescent="0.25">
      <c r="A30" s="81"/>
      <c r="B30" s="82"/>
      <c r="C30" s="82"/>
      <c r="D30" s="90"/>
      <c r="E30" s="73"/>
      <c r="F30" s="73"/>
      <c r="G30" s="83"/>
      <c r="H30" s="99"/>
      <c r="I30" s="91"/>
      <c r="J30" s="73"/>
      <c r="K30" s="73"/>
      <c r="L30" s="84" t="s">
        <v>23</v>
      </c>
      <c r="M30" s="92" t="s">
        <v>56</v>
      </c>
      <c r="N30" s="86" t="str">
        <f>UPPER(IF(OR(M30="a",M30="as"),L26,IF(OR(M30="b",M30="bs"),L34,)))</f>
        <v>PRATHIMA N. RAO</v>
      </c>
      <c r="O30" s="103"/>
      <c r="P30" s="76"/>
      <c r="Q30" s="77"/>
      <c r="R30" s="78"/>
    </row>
    <row r="31" spans="1:18" s="79" customFormat="1" ht="9.6" customHeight="1" x14ac:dyDescent="0.25">
      <c r="A31" s="81">
        <v>13</v>
      </c>
      <c r="B31" s="69">
        <f>IF($D31="","",VLOOKUP($D31,'[1]Girls Si Main Draw Prep'!$A$7:$P$22,15))</f>
        <v>0</v>
      </c>
      <c r="C31" s="69" t="str">
        <f>IF($D31="","",VLOOKUP($D31,'[1]Girls Si Main Draw Prep'!$A$7:$P$22,16))</f>
        <v>WC0076</v>
      </c>
      <c r="D31" s="70">
        <v>6</v>
      </c>
      <c r="E31" s="69" t="str">
        <f>UPPER(IF($D31="","",VLOOKUP($D31,'[1]Girls Si Main Draw Prep'!$A$7:$P$22,2)))</f>
        <v>RUTHRAJESWARI. A</v>
      </c>
      <c r="F31" s="69">
        <f>IF($D31="","",VLOOKUP($D31,'[1]Girls Si Main Draw Prep'!$A$7:$P$22,3))</f>
        <v>0</v>
      </c>
      <c r="G31" s="69"/>
      <c r="H31" s="69" t="str">
        <f>IF($D31="","",VLOOKUP($D31,'[1]Girls Si Main Draw Prep'!$A$7:$P$22,4))</f>
        <v>TN</v>
      </c>
      <c r="I31" s="100"/>
      <c r="J31" s="73"/>
      <c r="K31" s="73"/>
      <c r="L31" s="73"/>
      <c r="M31" s="96"/>
      <c r="N31" s="73" t="s">
        <v>103</v>
      </c>
      <c r="O31" s="94"/>
      <c r="P31" s="76"/>
      <c r="Q31" s="77"/>
      <c r="R31" s="78"/>
    </row>
    <row r="32" spans="1:18" s="79" customFormat="1" ht="9.6" customHeight="1" x14ac:dyDescent="0.25">
      <c r="A32" s="81"/>
      <c r="B32" s="82"/>
      <c r="C32" s="82"/>
      <c r="D32" s="90"/>
      <c r="E32" s="73"/>
      <c r="F32" s="73"/>
      <c r="G32" s="83"/>
      <c r="H32" s="84" t="s">
        <v>23</v>
      </c>
      <c r="I32" s="85" t="s">
        <v>57</v>
      </c>
      <c r="J32" s="86" t="str">
        <f>UPPER(IF(OR(I32="a",I32="as"),E31,IF(OR(I32="b",I32="bs"),E33,)))</f>
        <v>RUTHRAJESWARI. A</v>
      </c>
      <c r="K32" s="86"/>
      <c r="L32" s="73"/>
      <c r="M32" s="96"/>
      <c r="N32" s="94"/>
      <c r="O32" s="94"/>
      <c r="P32" s="76"/>
      <c r="Q32" s="77"/>
      <c r="R32" s="78"/>
    </row>
    <row r="33" spans="1:18" s="79" customFormat="1" ht="9.6" customHeight="1" x14ac:dyDescent="0.25">
      <c r="A33" s="81">
        <v>14</v>
      </c>
      <c r="B33" s="69">
        <f>IF($D33="","",VLOOKUP($D33,'[1]Girls Si Main Draw Prep'!$A$7:$P$22,15))</f>
        <v>0</v>
      </c>
      <c r="C33" s="69">
        <f>IF($D33="","",VLOOKUP($D33,'[1]Girls Si Main Draw Prep'!$A$7:$P$22,16))</f>
        <v>0</v>
      </c>
      <c r="D33" s="70">
        <v>10</v>
      </c>
      <c r="E33" s="69" t="str">
        <f>UPPER(IF($D33="","",VLOOKUP($D33,'[1]Girls Si Main Draw Prep'!$A$7:$P$22,2)))</f>
        <v>BYE</v>
      </c>
      <c r="F33" s="69">
        <f>IF($D33="","",VLOOKUP($D33,'[1]Girls Si Main Draw Prep'!$A$7:$P$22,3))</f>
        <v>0</v>
      </c>
      <c r="G33" s="69"/>
      <c r="H33" s="69">
        <f>IF($D33="","",VLOOKUP($D33,'[1]Girls Si Main Draw Prep'!$A$7:$P$22,4))</f>
        <v>0</v>
      </c>
      <c r="I33" s="88"/>
      <c r="J33" s="73"/>
      <c r="K33" s="89"/>
      <c r="L33" s="73"/>
      <c r="M33" s="96"/>
      <c r="N33" s="94"/>
      <c r="O33" s="94"/>
      <c r="P33" s="76"/>
      <c r="Q33" s="77"/>
      <c r="R33" s="78"/>
    </row>
    <row r="34" spans="1:18" s="79" customFormat="1" ht="9.6" customHeight="1" x14ac:dyDescent="0.25">
      <c r="A34" s="81"/>
      <c r="B34" s="82"/>
      <c r="C34" s="82"/>
      <c r="D34" s="90"/>
      <c r="E34" s="73"/>
      <c r="F34" s="73"/>
      <c r="G34" s="83"/>
      <c r="H34" s="73"/>
      <c r="I34" s="91"/>
      <c r="J34" s="84" t="s">
        <v>23</v>
      </c>
      <c r="K34" s="92" t="s">
        <v>56</v>
      </c>
      <c r="L34" s="86" t="str">
        <f>UPPER(IF(OR(K34="a",K34="as"),J32,IF(OR(K34="b",K34="bs"),J36,)))</f>
        <v>PRATHIMA N. RAO</v>
      </c>
      <c r="M34" s="103"/>
      <c r="N34" s="94"/>
      <c r="O34" s="94"/>
      <c r="P34" s="76"/>
      <c r="Q34" s="77"/>
      <c r="R34" s="78"/>
    </row>
    <row r="35" spans="1:18" s="79" customFormat="1" ht="9.6" customHeight="1" x14ac:dyDescent="0.25">
      <c r="A35" s="81">
        <v>15</v>
      </c>
      <c r="B35" s="69">
        <f>IF($D35="","",VLOOKUP($D35,'[1]Girls Si Main Draw Prep'!$A$7:$P$22,15))</f>
        <v>0</v>
      </c>
      <c r="C35" s="69">
        <f>IF($D35="","",VLOOKUP($D35,'[1]Girls Si Main Draw Prep'!$A$7:$P$22,16))</f>
        <v>0</v>
      </c>
      <c r="D35" s="70">
        <v>10</v>
      </c>
      <c r="E35" s="69" t="str">
        <f>UPPER(IF($D35="","",VLOOKUP($D35,'[1]Girls Si Main Draw Prep'!$A$7:$P$22,2)))</f>
        <v>BYE</v>
      </c>
      <c r="F35" s="69">
        <f>IF($D35="","",VLOOKUP($D35,'[1]Girls Si Main Draw Prep'!$A$7:$P$22,3))</f>
        <v>0</v>
      </c>
      <c r="G35" s="69"/>
      <c r="H35" s="69">
        <f>IF($D35="","",VLOOKUP($D35,'[1]Girls Si Main Draw Prep'!$A$7:$P$22,4))</f>
        <v>0</v>
      </c>
      <c r="I35" s="72"/>
      <c r="J35" s="73"/>
      <c r="K35" s="95"/>
      <c r="L35" s="73" t="s">
        <v>93</v>
      </c>
      <c r="M35" s="94"/>
      <c r="N35" s="94"/>
      <c r="O35" s="94"/>
      <c r="P35" s="76"/>
      <c r="Q35" s="77"/>
      <c r="R35" s="78"/>
    </row>
    <row r="36" spans="1:18" s="79" customFormat="1" ht="9.6" customHeight="1" x14ac:dyDescent="0.25">
      <c r="A36" s="81"/>
      <c r="B36" s="82"/>
      <c r="C36" s="82"/>
      <c r="D36" s="82"/>
      <c r="E36" s="73"/>
      <c r="F36" s="73"/>
      <c r="G36" s="83"/>
      <c r="H36" s="84" t="s">
        <v>23</v>
      </c>
      <c r="I36" s="85" t="s">
        <v>56</v>
      </c>
      <c r="J36" s="86" t="str">
        <f>UPPER(IF(OR(I36="a",I36="as"),E35,IF(OR(I36="b",I36="bs"),E37,)))</f>
        <v>PRATHIMA N. RAO</v>
      </c>
      <c r="K36" s="97"/>
      <c r="L36" s="73"/>
      <c r="M36" s="94"/>
      <c r="N36" s="94"/>
      <c r="O36" s="94"/>
      <c r="P36" s="76"/>
      <c r="Q36" s="77"/>
      <c r="R36" s="78"/>
    </row>
    <row r="37" spans="1:18" s="79" customFormat="1" ht="9.6" customHeight="1" x14ac:dyDescent="0.25">
      <c r="A37" s="68">
        <v>16</v>
      </c>
      <c r="B37" s="69">
        <f>IF($D37="","",VLOOKUP($D37,'[1]Girls Si Main Draw Prep'!$A$7:$P$22,15))</f>
        <v>0</v>
      </c>
      <c r="C37" s="69" t="str">
        <f>IF($D37="","",VLOOKUP($D37,'[1]Girls Si Main Draw Prep'!$A$7:$P$22,16))</f>
        <v>WC0003</v>
      </c>
      <c r="D37" s="70">
        <v>2</v>
      </c>
      <c r="E37" s="71" t="str">
        <f>UPPER(IF($D37="","",VLOOKUP($D37,'[1]Girls Si Main Draw Prep'!$A$7:$P$22,2)))</f>
        <v>PRATHIMA N. RAO</v>
      </c>
      <c r="F37" s="71">
        <f>IF($D37="","",VLOOKUP($D37,'[1]Girls Si Main Draw Prep'!$A$7:$P$22,3))</f>
        <v>0</v>
      </c>
      <c r="G37" s="69"/>
      <c r="H37" s="71" t="str">
        <f>IF($D37="","",VLOOKUP($D37,'[1]Girls Si Main Draw Prep'!$A$7:$P$22,4))</f>
        <v>KA</v>
      </c>
      <c r="I37" s="98"/>
      <c r="J37" s="73"/>
      <c r="K37" s="73"/>
      <c r="L37" s="73"/>
      <c r="M37" s="94"/>
      <c r="N37" s="94"/>
      <c r="O37" s="94"/>
      <c r="P37" s="76"/>
      <c r="Q37" s="77"/>
      <c r="R37" s="78"/>
    </row>
    <row r="38" spans="1:18" s="79" customFormat="1" ht="9.6" customHeight="1" x14ac:dyDescent="0.25">
      <c r="A38" s="170"/>
      <c r="B38" s="82"/>
      <c r="C38" s="82"/>
      <c r="D38" s="82"/>
      <c r="E38" s="99"/>
      <c r="F38" s="99"/>
      <c r="G38" s="104"/>
      <c r="H38" s="73"/>
      <c r="I38" s="91"/>
      <c r="J38" s="73"/>
      <c r="K38" s="73"/>
      <c r="L38" s="73"/>
      <c r="M38" s="94"/>
      <c r="N38" s="94"/>
      <c r="O38" s="94"/>
      <c r="P38" s="76"/>
      <c r="Q38" s="77"/>
      <c r="R38" s="78"/>
    </row>
    <row r="39" spans="1:18" s="79" customFormat="1" ht="9.6" customHeight="1" x14ac:dyDescent="0.25">
      <c r="A39" s="171"/>
      <c r="B39" s="172"/>
      <c r="C39" s="172"/>
      <c r="D39" s="82"/>
      <c r="E39" s="172"/>
      <c r="F39" s="172"/>
      <c r="G39" s="172"/>
      <c r="H39" s="172"/>
      <c r="I39" s="82"/>
      <c r="J39" s="172"/>
      <c r="K39" s="172"/>
      <c r="L39" s="172"/>
      <c r="M39" s="173"/>
      <c r="N39" s="173"/>
      <c r="O39" s="173"/>
      <c r="P39" s="76"/>
      <c r="Q39" s="77"/>
      <c r="R39" s="78"/>
    </row>
    <row r="40" spans="1:18" s="79" customFormat="1" ht="9.6" customHeight="1" x14ac:dyDescent="0.25">
      <c r="A40" s="170"/>
      <c r="B40" s="82"/>
      <c r="C40" s="82"/>
      <c r="D40" s="82"/>
      <c r="E40" s="172"/>
      <c r="F40" s="172"/>
      <c r="H40" s="174"/>
      <c r="I40" s="82"/>
      <c r="J40" s="172"/>
      <c r="K40" s="172"/>
      <c r="L40" s="172"/>
      <c r="M40" s="173"/>
      <c r="N40" s="173"/>
      <c r="O40" s="173"/>
      <c r="P40" s="76"/>
      <c r="Q40" s="77"/>
      <c r="R40" s="78"/>
    </row>
    <row r="41" spans="1:18" s="79" customFormat="1" ht="9.6" customHeight="1" x14ac:dyDescent="0.25">
      <c r="A41" s="170"/>
      <c r="B41" s="172"/>
      <c r="C41" s="172"/>
      <c r="D41" s="82"/>
      <c r="E41" s="172"/>
      <c r="F41" s="172"/>
      <c r="G41" s="172"/>
      <c r="H41" s="172"/>
      <c r="I41" s="82"/>
      <c r="J41" s="172"/>
      <c r="K41" s="175"/>
      <c r="L41" s="172"/>
      <c r="M41" s="173"/>
      <c r="N41" s="173"/>
      <c r="O41" s="173"/>
      <c r="P41" s="76"/>
      <c r="Q41" s="77"/>
      <c r="R41" s="78"/>
    </row>
    <row r="42" spans="1:18" s="79" customFormat="1" ht="9.6" customHeight="1" x14ac:dyDescent="0.25">
      <c r="A42" s="170"/>
      <c r="B42" s="82"/>
      <c r="C42" s="82"/>
      <c r="D42" s="82"/>
      <c r="E42" s="172"/>
      <c r="F42" s="172"/>
      <c r="H42" s="172"/>
      <c r="I42" s="82"/>
      <c r="J42" s="174"/>
      <c r="K42" s="82"/>
      <c r="L42" s="172"/>
      <c r="M42" s="173"/>
      <c r="N42" s="173"/>
      <c r="O42" s="173"/>
      <c r="P42" s="76"/>
      <c r="Q42" s="77"/>
      <c r="R42" s="78"/>
    </row>
    <row r="43" spans="1:18" s="79" customFormat="1" ht="9.6" customHeight="1" x14ac:dyDescent="0.25">
      <c r="A43" s="170"/>
      <c r="B43" s="172"/>
      <c r="C43" s="172"/>
      <c r="D43" s="82"/>
      <c r="E43" s="172"/>
      <c r="F43" s="172"/>
      <c r="G43" s="172"/>
      <c r="H43" s="172"/>
      <c r="I43" s="82"/>
      <c r="J43" s="172"/>
      <c r="K43" s="172"/>
      <c r="L43" s="172"/>
      <c r="M43" s="173"/>
      <c r="N43" s="173"/>
      <c r="O43" s="173"/>
      <c r="P43" s="76"/>
      <c r="Q43" s="77"/>
      <c r="R43" s="111"/>
    </row>
    <row r="44" spans="1:18" s="79" customFormat="1" ht="9.6" customHeight="1" x14ac:dyDescent="0.25">
      <c r="A44" s="170"/>
      <c r="B44" s="82"/>
      <c r="C44" s="82"/>
      <c r="D44" s="82"/>
      <c r="E44" s="172"/>
      <c r="F44" s="172"/>
      <c r="H44" s="174"/>
      <c r="I44" s="82"/>
      <c r="J44" s="172"/>
      <c r="K44" s="172"/>
      <c r="L44" s="172"/>
      <c r="M44" s="173"/>
      <c r="N44" s="173"/>
      <c r="O44" s="173"/>
      <c r="P44" s="76"/>
      <c r="Q44" s="77"/>
      <c r="R44" s="78"/>
    </row>
    <row r="45" spans="1:18" s="79" customFormat="1" ht="9.6" customHeight="1" x14ac:dyDescent="0.25">
      <c r="A45" s="170"/>
      <c r="B45" s="172"/>
      <c r="C45" s="172"/>
      <c r="D45" s="82"/>
      <c r="E45" s="172"/>
      <c r="F45" s="172"/>
      <c r="G45" s="172"/>
      <c r="H45" s="172"/>
      <c r="I45" s="82"/>
      <c r="J45" s="172"/>
      <c r="K45" s="172"/>
      <c r="L45" s="172"/>
      <c r="M45" s="173"/>
      <c r="N45" s="173"/>
      <c r="O45" s="173"/>
      <c r="P45" s="76"/>
      <c r="Q45" s="77"/>
      <c r="R45" s="78"/>
    </row>
    <row r="46" spans="1:18" s="79" customFormat="1" ht="9.6" customHeight="1" x14ac:dyDescent="0.25">
      <c r="A46" s="170"/>
      <c r="B46" s="82"/>
      <c r="C46" s="82"/>
      <c r="D46" s="82"/>
      <c r="E46" s="172"/>
      <c r="F46" s="172"/>
      <c r="H46" s="172"/>
      <c r="I46" s="82"/>
      <c r="J46" s="172"/>
      <c r="K46" s="172"/>
      <c r="L46" s="174"/>
      <c r="M46" s="82"/>
      <c r="N46" s="172"/>
      <c r="O46" s="173"/>
      <c r="P46" s="76"/>
      <c r="Q46" s="77"/>
      <c r="R46" s="78"/>
    </row>
    <row r="47" spans="1:18" s="79" customFormat="1" ht="9.6" customHeight="1" x14ac:dyDescent="0.25">
      <c r="A47" s="170"/>
      <c r="B47" s="172"/>
      <c r="C47" s="172"/>
      <c r="D47" s="82"/>
      <c r="E47" s="172"/>
      <c r="F47" s="172"/>
      <c r="G47" s="172"/>
      <c r="H47" s="172"/>
      <c r="I47" s="82"/>
      <c r="J47" s="172"/>
      <c r="K47" s="172"/>
      <c r="L47" s="172"/>
      <c r="M47" s="173"/>
      <c r="N47" s="172"/>
      <c r="O47" s="173"/>
      <c r="P47" s="76"/>
      <c r="Q47" s="77"/>
      <c r="R47" s="78"/>
    </row>
    <row r="48" spans="1:18" s="79" customFormat="1" ht="9.6" customHeight="1" x14ac:dyDescent="0.25">
      <c r="A48" s="170"/>
      <c r="B48" s="82"/>
      <c r="C48" s="82"/>
      <c r="D48" s="82"/>
      <c r="E48" s="172"/>
      <c r="F48" s="172"/>
      <c r="H48" s="174"/>
      <c r="I48" s="82"/>
      <c r="J48" s="172"/>
      <c r="K48" s="172"/>
      <c r="L48" s="172"/>
      <c r="M48" s="173"/>
      <c r="N48" s="173"/>
      <c r="O48" s="173"/>
      <c r="P48" s="76"/>
      <c r="Q48" s="77"/>
      <c r="R48" s="78"/>
    </row>
    <row r="49" spans="1:18" s="79" customFormat="1" ht="9.6" customHeight="1" x14ac:dyDescent="0.25">
      <c r="A49" s="170"/>
      <c r="B49" s="172"/>
      <c r="C49" s="172"/>
      <c r="D49" s="82"/>
      <c r="E49" s="172"/>
      <c r="F49" s="172"/>
      <c r="G49" s="172"/>
      <c r="H49" s="172"/>
      <c r="I49" s="82"/>
      <c r="J49" s="172"/>
      <c r="K49" s="175"/>
      <c r="L49" s="172"/>
      <c r="M49" s="173"/>
      <c r="N49" s="173"/>
      <c r="O49" s="173"/>
      <c r="P49" s="76"/>
      <c r="Q49" s="77"/>
      <c r="R49" s="78"/>
    </row>
    <row r="50" spans="1:18" s="79" customFormat="1" ht="9.6" customHeight="1" x14ac:dyDescent="0.25">
      <c r="A50" s="170"/>
      <c r="B50" s="82"/>
      <c r="C50" s="82"/>
      <c r="D50" s="82"/>
      <c r="E50" s="172"/>
      <c r="F50" s="172"/>
      <c r="H50" s="172"/>
      <c r="I50" s="82"/>
      <c r="J50" s="174"/>
      <c r="K50" s="82"/>
      <c r="L50" s="172"/>
      <c r="M50" s="173"/>
      <c r="N50" s="173"/>
      <c r="O50" s="173"/>
      <c r="P50" s="76"/>
      <c r="Q50" s="77"/>
      <c r="R50" s="78"/>
    </row>
    <row r="51" spans="1:18" s="79" customFormat="1" ht="9.6" customHeight="1" x14ac:dyDescent="0.25">
      <c r="A51" s="170"/>
      <c r="B51" s="172"/>
      <c r="C51" s="172"/>
      <c r="D51" s="82"/>
      <c r="E51" s="172"/>
      <c r="F51" s="172"/>
      <c r="G51" s="172"/>
      <c r="H51" s="172"/>
      <c r="I51" s="82"/>
      <c r="J51" s="172"/>
      <c r="K51" s="172"/>
      <c r="L51" s="172"/>
      <c r="M51" s="173"/>
      <c r="N51" s="173"/>
      <c r="O51" s="173"/>
      <c r="P51" s="76"/>
      <c r="Q51" s="77"/>
      <c r="R51" s="78"/>
    </row>
    <row r="52" spans="1:18" s="79" customFormat="1" ht="9.6" customHeight="1" x14ac:dyDescent="0.25">
      <c r="A52" s="170"/>
      <c r="B52" s="82"/>
      <c r="C52" s="82"/>
      <c r="D52" s="82"/>
      <c r="E52" s="172"/>
      <c r="F52" s="172"/>
      <c r="H52" s="174"/>
      <c r="I52" s="82"/>
      <c r="J52" s="172"/>
      <c r="K52" s="172"/>
      <c r="L52" s="172"/>
      <c r="M52" s="173"/>
      <c r="N52" s="173"/>
      <c r="O52" s="173"/>
      <c r="P52" s="76"/>
      <c r="Q52" s="77"/>
      <c r="R52" s="78"/>
    </row>
    <row r="53" spans="1:18" s="79" customFormat="1" ht="9.6" customHeight="1" x14ac:dyDescent="0.25">
      <c r="A53" s="171"/>
      <c r="B53" s="172"/>
      <c r="C53" s="172"/>
      <c r="D53" s="82"/>
      <c r="E53" s="172"/>
      <c r="F53" s="172"/>
      <c r="G53" s="172"/>
      <c r="H53" s="172"/>
      <c r="I53" s="82"/>
      <c r="J53" s="172"/>
      <c r="K53" s="172"/>
      <c r="L53" s="172"/>
      <c r="M53" s="172"/>
      <c r="N53" s="74"/>
      <c r="O53" s="74"/>
      <c r="P53" s="76"/>
      <c r="Q53" s="77"/>
      <c r="R53" s="78"/>
    </row>
    <row r="54" spans="1:18" s="79" customFormat="1" ht="9.6" customHeight="1" x14ac:dyDescent="0.25">
      <c r="A54" s="170"/>
      <c r="B54" s="82"/>
      <c r="C54" s="82"/>
      <c r="D54" s="82"/>
      <c r="E54" s="99"/>
      <c r="F54" s="99"/>
      <c r="G54" s="104"/>
      <c r="H54" s="73"/>
      <c r="I54" s="91"/>
      <c r="J54" s="73"/>
      <c r="K54" s="73"/>
      <c r="L54" s="73"/>
      <c r="M54" s="94"/>
      <c r="N54" s="94"/>
      <c r="O54" s="94"/>
      <c r="P54" s="76"/>
      <c r="Q54" s="77"/>
      <c r="R54" s="78"/>
    </row>
    <row r="55" spans="1:18" s="79" customFormat="1" ht="9.6" customHeight="1" x14ac:dyDescent="0.25">
      <c r="A55" s="171"/>
      <c r="B55" s="172"/>
      <c r="C55" s="172"/>
      <c r="D55" s="82"/>
      <c r="E55" s="172"/>
      <c r="F55" s="172"/>
      <c r="G55" s="172"/>
      <c r="H55" s="172"/>
      <c r="I55" s="82"/>
      <c r="J55" s="172"/>
      <c r="K55" s="172"/>
      <c r="L55" s="172"/>
      <c r="M55" s="173"/>
      <c r="N55" s="173"/>
      <c r="O55" s="173"/>
      <c r="P55" s="76"/>
      <c r="Q55" s="77"/>
      <c r="R55" s="78"/>
    </row>
    <row r="56" spans="1:18" s="79" customFormat="1" ht="9.6" customHeight="1" x14ac:dyDescent="0.25">
      <c r="A56" s="170"/>
      <c r="B56" s="82"/>
      <c r="C56" s="82"/>
      <c r="D56" s="82"/>
      <c r="E56" s="172"/>
      <c r="F56" s="172"/>
      <c r="H56" s="174"/>
      <c r="I56" s="82"/>
      <c r="J56" s="172"/>
      <c r="K56" s="172"/>
      <c r="L56" s="172"/>
      <c r="M56" s="173"/>
      <c r="N56" s="173"/>
      <c r="O56" s="173"/>
      <c r="P56" s="76"/>
      <c r="Q56" s="77"/>
      <c r="R56" s="78"/>
    </row>
    <row r="57" spans="1:18" s="79" customFormat="1" ht="9.6" customHeight="1" x14ac:dyDescent="0.25">
      <c r="A57" s="170"/>
      <c r="B57" s="172"/>
      <c r="C57" s="172"/>
      <c r="D57" s="82"/>
      <c r="E57" s="172"/>
      <c r="F57" s="172"/>
      <c r="G57" s="172"/>
      <c r="H57" s="172"/>
      <c r="I57" s="82"/>
      <c r="J57" s="172"/>
      <c r="K57" s="175"/>
      <c r="L57" s="172"/>
      <c r="M57" s="173"/>
      <c r="N57" s="173"/>
      <c r="O57" s="173"/>
      <c r="P57" s="76"/>
      <c r="Q57" s="77"/>
      <c r="R57" s="78"/>
    </row>
    <row r="58" spans="1:18" s="79" customFormat="1" ht="9.6" customHeight="1" x14ac:dyDescent="0.25">
      <c r="A58" s="170"/>
      <c r="B58" s="82"/>
      <c r="C58" s="82"/>
      <c r="D58" s="82"/>
      <c r="E58" s="172"/>
      <c r="F58" s="172"/>
      <c r="H58" s="172"/>
      <c r="I58" s="82"/>
      <c r="J58" s="174"/>
      <c r="K58" s="82"/>
      <c r="L58" s="172"/>
      <c r="M58" s="173"/>
      <c r="N58" s="173"/>
      <c r="O58" s="173"/>
      <c r="P58" s="76"/>
      <c r="Q58" s="77"/>
      <c r="R58" s="78"/>
    </row>
    <row r="59" spans="1:18" s="79" customFormat="1" ht="9.6" customHeight="1" x14ac:dyDescent="0.25">
      <c r="A59" s="170"/>
      <c r="B59" s="172"/>
      <c r="C59" s="172"/>
      <c r="D59" s="82"/>
      <c r="E59" s="172"/>
      <c r="F59" s="172"/>
      <c r="G59" s="172"/>
      <c r="H59" s="172"/>
      <c r="I59" s="82"/>
      <c r="J59" s="172"/>
      <c r="K59" s="172"/>
      <c r="L59" s="172"/>
      <c r="M59" s="173"/>
      <c r="N59" s="173"/>
      <c r="O59" s="173"/>
      <c r="P59" s="76"/>
      <c r="Q59" s="77"/>
      <c r="R59" s="111"/>
    </row>
    <row r="60" spans="1:18" s="79" customFormat="1" ht="9.6" customHeight="1" x14ac:dyDescent="0.25">
      <c r="A60" s="170"/>
      <c r="B60" s="82"/>
      <c r="C60" s="82"/>
      <c r="D60" s="82"/>
      <c r="E60" s="172"/>
      <c r="F60" s="172"/>
      <c r="H60" s="174"/>
      <c r="I60" s="82"/>
      <c r="J60" s="172"/>
      <c r="K60" s="172"/>
      <c r="L60" s="172"/>
      <c r="M60" s="173"/>
      <c r="N60" s="173"/>
      <c r="O60" s="173"/>
      <c r="P60" s="76"/>
      <c r="Q60" s="77"/>
      <c r="R60" s="78"/>
    </row>
    <row r="61" spans="1:18" s="79" customFormat="1" ht="9.6" customHeight="1" x14ac:dyDescent="0.25">
      <c r="A61" s="170"/>
      <c r="B61" s="172"/>
      <c r="C61" s="172"/>
      <c r="D61" s="82"/>
      <c r="E61" s="172"/>
      <c r="F61" s="172"/>
      <c r="G61" s="172"/>
      <c r="H61" s="172"/>
      <c r="I61" s="82"/>
      <c r="J61" s="172"/>
      <c r="K61" s="172"/>
      <c r="L61" s="172"/>
      <c r="M61" s="173"/>
      <c r="N61" s="173"/>
      <c r="O61" s="173"/>
      <c r="P61" s="76"/>
      <c r="Q61" s="77"/>
      <c r="R61" s="78"/>
    </row>
    <row r="62" spans="1:18" s="79" customFormat="1" ht="9.6" customHeight="1" x14ac:dyDescent="0.25">
      <c r="A62" s="170"/>
      <c r="B62" s="82"/>
      <c r="C62" s="82"/>
      <c r="D62" s="82"/>
      <c r="E62" s="172"/>
      <c r="F62" s="172"/>
      <c r="H62" s="172"/>
      <c r="I62" s="82"/>
      <c r="J62" s="172"/>
      <c r="K62" s="172"/>
      <c r="L62" s="174"/>
      <c r="M62" s="82"/>
      <c r="N62" s="172"/>
      <c r="O62" s="173"/>
      <c r="P62" s="76"/>
      <c r="Q62" s="77"/>
      <c r="R62" s="78"/>
    </row>
    <row r="63" spans="1:18" s="79" customFormat="1" ht="9.6" customHeight="1" x14ac:dyDescent="0.25">
      <c r="A63" s="170"/>
      <c r="B63" s="172"/>
      <c r="C63" s="172"/>
      <c r="D63" s="82"/>
      <c r="E63" s="172"/>
      <c r="F63" s="172"/>
      <c r="G63" s="172"/>
      <c r="H63" s="172"/>
      <c r="I63" s="82"/>
      <c r="J63" s="172"/>
      <c r="K63" s="172"/>
      <c r="L63" s="172"/>
      <c r="M63" s="173"/>
      <c r="N63" s="172"/>
      <c r="O63" s="173"/>
      <c r="P63" s="76"/>
      <c r="Q63" s="77"/>
      <c r="R63" s="78"/>
    </row>
    <row r="64" spans="1:18" s="79" customFormat="1" ht="9.6" customHeight="1" x14ac:dyDescent="0.25">
      <c r="A64" s="170"/>
      <c r="B64" s="82"/>
      <c r="C64" s="82"/>
      <c r="D64" s="82"/>
      <c r="E64" s="172"/>
      <c r="F64" s="172"/>
      <c r="H64" s="174"/>
      <c r="I64" s="82"/>
      <c r="J64" s="172"/>
      <c r="K64" s="172"/>
      <c r="L64" s="172"/>
      <c r="M64" s="173"/>
      <c r="N64" s="173"/>
      <c r="O64" s="173"/>
      <c r="P64" s="76"/>
      <c r="Q64" s="77"/>
      <c r="R64" s="78"/>
    </row>
    <row r="65" spans="1:18" s="79" customFormat="1" ht="9.6" customHeight="1" x14ac:dyDescent="0.25">
      <c r="A65" s="170"/>
      <c r="B65" s="172"/>
      <c r="C65" s="172"/>
      <c r="D65" s="82"/>
      <c r="E65" s="172"/>
      <c r="F65" s="172"/>
      <c r="G65" s="172"/>
      <c r="H65" s="172"/>
      <c r="I65" s="82"/>
      <c r="J65" s="172"/>
      <c r="K65" s="175"/>
      <c r="L65" s="172"/>
      <c r="M65" s="173"/>
      <c r="N65" s="173"/>
      <c r="O65" s="173"/>
      <c r="P65" s="76"/>
      <c r="Q65" s="77"/>
      <c r="R65" s="78"/>
    </row>
    <row r="66" spans="1:18" s="79" customFormat="1" ht="9.6" customHeight="1" x14ac:dyDescent="0.25">
      <c r="A66" s="170"/>
      <c r="B66" s="82"/>
      <c r="C66" s="82"/>
      <c r="D66" s="82"/>
      <c r="E66" s="172"/>
      <c r="F66" s="172"/>
      <c r="H66" s="172"/>
      <c r="I66" s="82"/>
      <c r="J66" s="174"/>
      <c r="K66" s="82"/>
      <c r="L66" s="172"/>
      <c r="M66" s="173"/>
      <c r="N66" s="173"/>
      <c r="O66" s="173"/>
      <c r="P66" s="76"/>
      <c r="Q66" s="77"/>
      <c r="R66" s="78"/>
    </row>
    <row r="67" spans="1:18" s="79" customFormat="1" ht="9.6" customHeight="1" x14ac:dyDescent="0.25">
      <c r="A67" s="170"/>
      <c r="B67" s="172"/>
      <c r="C67" s="172"/>
      <c r="D67" s="82"/>
      <c r="E67" s="172"/>
      <c r="F67" s="172"/>
      <c r="G67" s="172"/>
      <c r="H67" s="172"/>
      <c r="I67" s="82"/>
      <c r="J67" s="172"/>
      <c r="K67" s="172"/>
      <c r="L67" s="172"/>
      <c r="M67" s="173"/>
      <c r="N67" s="173"/>
      <c r="O67" s="173"/>
      <c r="P67" s="76"/>
      <c r="Q67" s="77"/>
      <c r="R67" s="78"/>
    </row>
    <row r="68" spans="1:18" s="79" customFormat="1" ht="9.6" customHeight="1" x14ac:dyDescent="0.25">
      <c r="A68" s="170"/>
      <c r="B68" s="82"/>
      <c r="C68" s="82"/>
      <c r="D68" s="82"/>
      <c r="E68" s="172"/>
      <c r="F68" s="172"/>
      <c r="H68" s="174"/>
      <c r="I68" s="82"/>
      <c r="J68" s="172"/>
      <c r="K68" s="172"/>
      <c r="L68" s="172"/>
      <c r="M68" s="173"/>
      <c r="N68" s="173"/>
      <c r="O68" s="173"/>
      <c r="P68" s="76"/>
      <c r="Q68" s="77"/>
      <c r="R68" s="78"/>
    </row>
    <row r="69" spans="1:18" s="79" customFormat="1" ht="9.6" customHeight="1" x14ac:dyDescent="0.25">
      <c r="A69" s="171"/>
      <c r="B69" s="172"/>
      <c r="C69" s="172"/>
      <c r="D69" s="82"/>
      <c r="E69" s="172"/>
      <c r="F69" s="172"/>
      <c r="G69" s="172"/>
      <c r="H69" s="172"/>
      <c r="I69" s="82"/>
      <c r="J69" s="172"/>
      <c r="K69" s="172"/>
      <c r="L69" s="172"/>
      <c r="M69" s="172"/>
      <c r="N69" s="74"/>
      <c r="O69" s="74"/>
      <c r="P69" s="76"/>
      <c r="Q69" s="77"/>
      <c r="R69" s="78"/>
    </row>
    <row r="70" spans="1:18" s="118" customFormat="1" ht="6.75" customHeight="1" x14ac:dyDescent="0.25">
      <c r="A70" s="112"/>
      <c r="B70" s="112"/>
      <c r="C70" s="112"/>
      <c r="D70" s="112"/>
      <c r="E70" s="113"/>
      <c r="F70" s="113"/>
      <c r="G70" s="113"/>
      <c r="H70" s="113"/>
      <c r="I70" s="114"/>
      <c r="J70" s="115"/>
      <c r="K70" s="116"/>
      <c r="L70" s="115"/>
      <c r="M70" s="116"/>
      <c r="N70" s="115"/>
      <c r="O70" s="116"/>
      <c r="P70" s="115"/>
      <c r="Q70" s="116"/>
      <c r="R70" s="117"/>
    </row>
    <row r="71" spans="1:18" s="131" customFormat="1" ht="10.5" customHeight="1" x14ac:dyDescent="0.25">
      <c r="A71" s="119" t="s">
        <v>25</v>
      </c>
      <c r="B71" s="120"/>
      <c r="C71" s="121"/>
      <c r="D71" s="122" t="s">
        <v>26</v>
      </c>
      <c r="E71" s="123" t="s">
        <v>27</v>
      </c>
      <c r="F71" s="122"/>
      <c r="G71" s="124"/>
      <c r="H71" s="125"/>
      <c r="I71" s="122" t="s">
        <v>26</v>
      </c>
      <c r="J71" s="123" t="s">
        <v>28</v>
      </c>
      <c r="K71" s="126"/>
      <c r="L71" s="123" t="s">
        <v>29</v>
      </c>
      <c r="M71" s="127"/>
      <c r="N71" s="128" t="s">
        <v>30</v>
      </c>
      <c r="O71" s="128"/>
      <c r="P71" s="129" t="s">
        <v>145</v>
      </c>
      <c r="Q71" s="130"/>
    </row>
    <row r="72" spans="1:18" s="131" customFormat="1" ht="9" customHeight="1" x14ac:dyDescent="0.25">
      <c r="A72" s="132" t="s">
        <v>31</v>
      </c>
      <c r="B72" s="133"/>
      <c r="C72" s="134"/>
      <c r="D72" s="135">
        <v>1</v>
      </c>
      <c r="E72" s="136" t="str">
        <f>IF(D72&gt;$Q$79,,UPPER(VLOOKUP(D72,'[1]Girls Si Main Draw Prep'!$A$7:$R$134,2)))</f>
        <v>SHILPA KP</v>
      </c>
      <c r="F72" s="137"/>
      <c r="G72" s="136"/>
      <c r="H72" s="138"/>
      <c r="I72" s="139" t="s">
        <v>32</v>
      </c>
      <c r="J72" s="133"/>
      <c r="K72" s="140"/>
      <c r="L72" s="133"/>
      <c r="M72" s="141"/>
      <c r="N72" s="142" t="s">
        <v>33</v>
      </c>
      <c r="O72" s="143"/>
      <c r="P72" s="143"/>
      <c r="Q72" s="144"/>
    </row>
    <row r="73" spans="1:18" s="131" customFormat="1" ht="9" customHeight="1" x14ac:dyDescent="0.25">
      <c r="A73" s="132" t="s">
        <v>34</v>
      </c>
      <c r="B73" s="133"/>
      <c r="C73" s="134"/>
      <c r="D73" s="135">
        <v>2</v>
      </c>
      <c r="E73" s="136" t="str">
        <f>IF(D73&gt;$Q$79,,UPPER(VLOOKUP(D73,'[1]Girls Si Main Draw Prep'!$A$7:$R$134,2)))</f>
        <v>PRATHIMA N. RAO</v>
      </c>
      <c r="F73" s="137"/>
      <c r="G73" s="136"/>
      <c r="H73" s="138"/>
      <c r="I73" s="139" t="s">
        <v>35</v>
      </c>
      <c r="J73" s="133"/>
      <c r="K73" s="140"/>
      <c r="L73" s="133"/>
      <c r="M73" s="141"/>
      <c r="N73" s="145" t="s">
        <v>85</v>
      </c>
      <c r="O73" s="146"/>
      <c r="P73" s="147"/>
      <c r="Q73" s="148"/>
    </row>
    <row r="74" spans="1:18" s="131" customFormat="1" ht="9" customHeight="1" x14ac:dyDescent="0.25">
      <c r="A74" s="149" t="s">
        <v>37</v>
      </c>
      <c r="B74" s="147"/>
      <c r="C74" s="150"/>
      <c r="D74" s="135">
        <v>3</v>
      </c>
      <c r="E74" s="136" t="str">
        <f>IF(D74&gt;$Q$79,,UPPER(VLOOKUP(D74,'[1]Girls Si Main Draw Prep'!$A$7:$R$134,2)))</f>
        <v>MUBINA MK</v>
      </c>
      <c r="F74" s="137"/>
      <c r="G74" s="136"/>
      <c r="H74" s="138"/>
      <c r="I74" s="139" t="s">
        <v>38</v>
      </c>
      <c r="J74" s="133"/>
      <c r="K74" s="140"/>
      <c r="L74" s="133"/>
      <c r="M74" s="141"/>
      <c r="N74" s="142" t="s">
        <v>39</v>
      </c>
      <c r="O74" s="143"/>
      <c r="P74" s="143"/>
      <c r="Q74" s="144"/>
    </row>
    <row r="75" spans="1:18" s="131" customFormat="1" ht="9" customHeight="1" x14ac:dyDescent="0.25">
      <c r="A75" s="151"/>
      <c r="B75" s="56"/>
      <c r="C75" s="152"/>
      <c r="D75" s="135">
        <v>4</v>
      </c>
      <c r="E75" s="136" t="str">
        <f>IF(D75&gt;$Q$79,,UPPER(VLOOKUP(D75,'[1]Girls Si Main Draw Prep'!$A$7:$R$134,2)))</f>
        <v>KAMALAKSHI S.D</v>
      </c>
      <c r="F75" s="137"/>
      <c r="G75" s="136"/>
      <c r="H75" s="138"/>
      <c r="I75" s="139" t="s">
        <v>40</v>
      </c>
      <c r="J75" s="133"/>
      <c r="K75" s="140"/>
      <c r="L75" s="133"/>
      <c r="M75" s="141"/>
      <c r="N75" s="133"/>
      <c r="O75" s="140"/>
      <c r="P75" s="133"/>
      <c r="Q75" s="141"/>
    </row>
    <row r="76" spans="1:18" s="131" customFormat="1" ht="9" customHeight="1" x14ac:dyDescent="0.25">
      <c r="A76" s="154" t="s">
        <v>42</v>
      </c>
      <c r="B76" s="155"/>
      <c r="C76" s="156"/>
      <c r="D76" s="135"/>
      <c r="E76" s="136"/>
      <c r="F76" s="137"/>
      <c r="G76" s="136"/>
      <c r="H76" s="138"/>
      <c r="I76" s="139" t="s">
        <v>43</v>
      </c>
      <c r="J76" s="133"/>
      <c r="K76" s="140"/>
      <c r="L76" s="133"/>
      <c r="M76" s="141"/>
      <c r="N76" s="157" t="s">
        <v>84</v>
      </c>
      <c r="O76" s="146"/>
      <c r="P76" s="147"/>
      <c r="Q76" s="148"/>
    </row>
    <row r="77" spans="1:18" s="131" customFormat="1" ht="9" customHeight="1" x14ac:dyDescent="0.25">
      <c r="A77" s="132" t="s">
        <v>31</v>
      </c>
      <c r="B77" s="133"/>
      <c r="C77" s="158" t="s">
        <v>83</v>
      </c>
      <c r="D77" s="135"/>
      <c r="E77" s="136"/>
      <c r="F77" s="137"/>
      <c r="G77" s="136"/>
      <c r="H77" s="138"/>
      <c r="I77" s="139" t="s">
        <v>45</v>
      </c>
      <c r="J77" s="133"/>
      <c r="K77" s="140"/>
      <c r="L77" s="133"/>
      <c r="M77" s="141"/>
      <c r="N77" s="142" t="s">
        <v>46</v>
      </c>
      <c r="O77" s="143"/>
      <c r="P77" s="143"/>
      <c r="Q77" s="144"/>
    </row>
    <row r="78" spans="1:18" s="131" customFormat="1" ht="9" customHeight="1" x14ac:dyDescent="0.25">
      <c r="A78" s="132" t="s">
        <v>47</v>
      </c>
      <c r="B78" s="133"/>
      <c r="C78" s="159">
        <v>1</v>
      </c>
      <c r="D78" s="135"/>
      <c r="E78" s="136"/>
      <c r="F78" s="137"/>
      <c r="G78" s="136"/>
      <c r="H78" s="138"/>
      <c r="I78" s="139" t="s">
        <v>48</v>
      </c>
      <c r="J78" s="133"/>
      <c r="K78" s="140"/>
      <c r="L78" s="133"/>
      <c r="M78" s="141"/>
      <c r="N78" s="133"/>
      <c r="O78" s="140"/>
      <c r="P78" s="133"/>
      <c r="Q78" s="141"/>
    </row>
    <row r="79" spans="1:18" s="131" customFormat="1" ht="9" customHeight="1" x14ac:dyDescent="0.25">
      <c r="A79" s="149" t="s">
        <v>50</v>
      </c>
      <c r="B79" s="147"/>
      <c r="C79" s="160">
        <v>4</v>
      </c>
      <c r="D79" s="161"/>
      <c r="E79" s="162"/>
      <c r="F79" s="163"/>
      <c r="G79" s="162"/>
      <c r="H79" s="164"/>
      <c r="I79" s="165" t="s">
        <v>51</v>
      </c>
      <c r="J79" s="147"/>
      <c r="K79" s="146"/>
      <c r="L79" s="147"/>
      <c r="M79" s="148"/>
      <c r="N79" s="157" t="s">
        <v>49</v>
      </c>
      <c r="O79" s="146"/>
      <c r="P79" s="147"/>
      <c r="Q79" s="166">
        <f>MIN(4,'[1]Girls Si Main Draw Prep'!R5)</f>
        <v>4</v>
      </c>
    </row>
  </sheetData>
  <mergeCells count="1">
    <mergeCell ref="A4:C4"/>
  </mergeCells>
  <conditionalFormatting sqref="F67:H67 F51:H51 F53:H53 F39:H39 F41:H41 F43:H43 F45:H45 F47:H47 G23 G25 G27 G29 G31 G33 G35 G37 F49:H49 F69:H69 F55:H55 F57:H57 F59:H59 F61:H61 F63:H63 F65:H65 G7 G9 G11 G13 G15 G17 G19 G21">
    <cfRule type="expression" dxfId="13" priority="14" stopIfTrue="1">
      <formula>AND($D7&lt;9,$C7&gt;0)</formula>
    </cfRule>
  </conditionalFormatting>
  <conditionalFormatting sqref="H40 H60 J50 H24 H48 H32 J58 H68 H36 H56 J66 H64 J10 L46 H28 L14 J18 J26 J34 L30 L62 H44 J42 H52 H8 H16 H20 H12 N22">
    <cfRule type="expression" dxfId="12" priority="11" stopIfTrue="1">
      <formula>AND($N$1="CU",H8="Umpire")</formula>
    </cfRule>
    <cfRule type="expression" dxfId="11" priority="12" stopIfTrue="1">
      <formula>AND($N$1="CU",H8&lt;&gt;"Umpire",I8&lt;&gt;"")</formula>
    </cfRule>
    <cfRule type="expression" dxfId="10" priority="13" stopIfTrue="1">
      <formula>AND($N$1="CU",H8&lt;&gt;"Umpire")</formula>
    </cfRule>
  </conditionalFormatting>
  <conditionalFormatting sqref="D53 D47 D45 D43 D41 D39 D69 D67 D49 D65 D63 D61 D59 D57 D55 D51">
    <cfRule type="expression" dxfId="9" priority="10" stopIfTrue="1">
      <formula>AND($D39&lt;9,$C39&gt;0)</formula>
    </cfRule>
  </conditionalFormatting>
  <conditionalFormatting sqref="E55 E57 E59 E61 E63 E65 E67 E69 E39 E41 E43 E45 E47 E49 E51 E53">
    <cfRule type="cellIs" dxfId="8" priority="8" stopIfTrue="1" operator="equal">
      <formula>"Bye"</formula>
    </cfRule>
    <cfRule type="expression" dxfId="7" priority="9" stopIfTrue="1">
      <formula>AND($D39&lt;9,$C39&gt;0)</formula>
    </cfRule>
  </conditionalFormatting>
  <conditionalFormatting sqref="L10 L18 L26 L34 N30 N62 L58 L66 N14 N46 L42 L50 P22 J8 J12 J16 J20 J24 J28 J32 J36 J56 J60 J64 J68 J40 J44 J48 J52">
    <cfRule type="expression" dxfId="6" priority="6" stopIfTrue="1">
      <formula>I8="as"</formula>
    </cfRule>
    <cfRule type="expression" dxfId="5" priority="7" stopIfTrue="1">
      <formula>I8="bs"</formula>
    </cfRule>
  </conditionalFormatting>
  <conditionalFormatting sqref="B7 B9 B11 B13 B15 B17 B19 B21 B23 B25 B27 B29 B31 B33 B35 B37 B55 B57 B59 B61 B63 B65 B67 B69 B39 B41 B43 B45 B47 B49 B51 B53">
    <cfRule type="cellIs" dxfId="4" priority="4" stopIfTrue="1" operator="equal">
      <formula>"QA"</formula>
    </cfRule>
    <cfRule type="cellIs" dxfId="3" priority="5" stopIfTrue="1" operator="equal">
      <formula>"DA"</formula>
    </cfRule>
  </conditionalFormatting>
  <conditionalFormatting sqref="I8 I12 I16 I20 I24 I28 I32 I36 M30 M14 K10 K34 Q79 K18 K26 O22">
    <cfRule type="expression" dxfId="2" priority="3" stopIfTrue="1">
      <formula>$N$1="CU"</formula>
    </cfRule>
  </conditionalFormatting>
  <conditionalFormatting sqref="E35 E37 E25 E33 E31 E29 E27 E23 E19 E21 E9 E17 E15 E13 E11 E7">
    <cfRule type="cellIs" dxfId="1" priority="2" stopIfTrue="1" operator="equal">
      <formula>"Bye"</formula>
    </cfRule>
  </conditionalFormatting>
  <conditionalFormatting sqref="D7 D9 D11 D13 D15 D17 D19 D21 D23 D25 D27 D29 D31 D33 D35 D37">
    <cfRule type="expression" dxfId="0" priority="1"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Jun_Show_CU">
                <anchor moveWithCells="1" sizeWithCells="1">
                  <from>
                    <xdr:col>11</xdr:col>
                    <xdr:colOff>647700</xdr:colOff>
                    <xdr:row>0</xdr:row>
                    <xdr:rowOff>15240</xdr:rowOff>
                  </from>
                  <to>
                    <xdr:col>13</xdr:col>
                    <xdr:colOff>457200</xdr:colOff>
                    <xdr:row>0</xdr:row>
                    <xdr:rowOff>205740</xdr:rowOff>
                  </to>
                </anchor>
              </controlPr>
            </control>
          </mc:Choice>
        </mc:AlternateContent>
        <mc:AlternateContent xmlns:mc="http://schemas.openxmlformats.org/markup-compatibility/2006">
          <mc:Choice Requires="x14">
            <control shapeId="21506" r:id="rId5" name="Button 2">
              <controlPr defaultSize="0" print="0" autoFill="0" autoPict="0" macro="[0]!Jun_Hide_CU">
                <anchor moveWithCells="1" sizeWithCells="1">
                  <from>
                    <xdr:col>11</xdr:col>
                    <xdr:colOff>632460</xdr:colOff>
                    <xdr:row>0</xdr:row>
                    <xdr:rowOff>220980</xdr:rowOff>
                  </from>
                  <to>
                    <xdr:col>13</xdr:col>
                    <xdr:colOff>457200</xdr:colOff>
                    <xdr:row>1</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tabSelected="1" workbookViewId="0">
      <selection activeCell="P8" sqref="P8"/>
    </sheetView>
  </sheetViews>
  <sheetFormatPr defaultRowHeight="13.2" x14ac:dyDescent="0.25"/>
  <cols>
    <col min="1" max="1" width="2.77734375" customWidth="1"/>
    <col min="2" max="2" width="5.77734375" customWidth="1"/>
    <col min="3" max="3" width="28.6640625" customWidth="1"/>
    <col min="8" max="8" width="6.6640625" bestFit="1" customWidth="1"/>
    <col min="9" max="9" width="9.5546875" bestFit="1" customWidth="1"/>
    <col min="10" max="10" width="11.21875" bestFit="1" customWidth="1"/>
    <col min="11" max="11" width="18.77734375" bestFit="1" customWidth="1"/>
    <col min="12" max="12" width="8.44140625" bestFit="1" customWidth="1"/>
    <col min="13" max="13" width="9.109375" customWidth="1"/>
  </cols>
  <sheetData>
    <row r="2" spans="2:13" x14ac:dyDescent="0.25">
      <c r="C2" s="332" t="s">
        <v>72</v>
      </c>
      <c r="D2" s="332"/>
      <c r="E2" s="332"/>
      <c r="F2" s="332"/>
      <c r="G2" s="332"/>
      <c r="H2" s="332"/>
      <c r="I2" s="332"/>
      <c r="J2" s="332"/>
      <c r="K2" s="332"/>
      <c r="L2" s="332"/>
      <c r="M2" s="332"/>
    </row>
    <row r="3" spans="2:13" x14ac:dyDescent="0.25">
      <c r="C3" s="332" t="s">
        <v>73</v>
      </c>
      <c r="D3" s="332"/>
      <c r="E3" s="332"/>
      <c r="F3" s="332"/>
      <c r="G3" s="332"/>
      <c r="H3" s="332"/>
      <c r="I3" s="332"/>
      <c r="J3" s="332"/>
      <c r="K3" s="332"/>
      <c r="L3" s="332"/>
      <c r="M3" s="332"/>
    </row>
    <row r="6" spans="2:13" x14ac:dyDescent="0.25">
      <c r="E6" s="28" t="s">
        <v>63</v>
      </c>
    </row>
    <row r="8" spans="2:13" x14ac:dyDescent="0.25">
      <c r="C8" s="27" t="s">
        <v>71</v>
      </c>
    </row>
    <row r="9" spans="2:13" ht="13.8" thickBot="1" x14ac:dyDescent="0.3">
      <c r="B9" s="2"/>
    </row>
    <row r="10" spans="2:13" ht="13.8" thickBot="1" x14ac:dyDescent="0.3">
      <c r="B10" s="3"/>
      <c r="C10" s="4"/>
      <c r="D10" s="29">
        <v>1</v>
      </c>
      <c r="E10" s="5">
        <v>2</v>
      </c>
      <c r="F10" s="6">
        <v>3</v>
      </c>
      <c r="G10" s="5">
        <v>4</v>
      </c>
      <c r="H10" s="7" t="s">
        <v>58</v>
      </c>
      <c r="I10" s="7" t="s">
        <v>59</v>
      </c>
      <c r="J10" s="8" t="s">
        <v>60</v>
      </c>
      <c r="K10" s="9" t="s">
        <v>61</v>
      </c>
      <c r="L10" s="30" t="s">
        <v>62</v>
      </c>
      <c r="M10" s="32"/>
    </row>
    <row r="11" spans="2:13" ht="24.45" customHeight="1" x14ac:dyDescent="0.25">
      <c r="B11" s="17" t="s">
        <v>32</v>
      </c>
      <c r="C11" s="17" t="s">
        <v>66</v>
      </c>
      <c r="D11" s="10"/>
      <c r="E11" s="11" t="s">
        <v>89</v>
      </c>
      <c r="F11" s="12" t="s">
        <v>93</v>
      </c>
      <c r="G11" s="13" t="s">
        <v>98</v>
      </c>
      <c r="H11" s="183" t="s">
        <v>32</v>
      </c>
      <c r="I11" s="15"/>
      <c r="J11" s="182">
        <v>27</v>
      </c>
      <c r="K11" s="16">
        <v>3</v>
      </c>
      <c r="L11" s="181" t="s">
        <v>106</v>
      </c>
      <c r="M11" s="185" t="s">
        <v>106</v>
      </c>
    </row>
    <row r="12" spans="2:13" ht="25.05" customHeight="1" x14ac:dyDescent="0.25">
      <c r="B12" s="17" t="s">
        <v>35</v>
      </c>
      <c r="C12" s="17" t="s">
        <v>67</v>
      </c>
      <c r="D12" s="18" t="s">
        <v>105</v>
      </c>
      <c r="E12" s="19"/>
      <c r="F12" s="12" t="s">
        <v>92</v>
      </c>
      <c r="G12" s="178" t="s">
        <v>101</v>
      </c>
      <c r="H12" s="14" t="s">
        <v>38</v>
      </c>
      <c r="I12" s="15"/>
      <c r="J12" s="182">
        <v>10</v>
      </c>
      <c r="K12" s="16">
        <v>18</v>
      </c>
      <c r="L12" s="31" t="s">
        <v>108</v>
      </c>
      <c r="M12" s="32"/>
    </row>
    <row r="13" spans="2:13" ht="24.45" customHeight="1" x14ac:dyDescent="0.25">
      <c r="B13" s="17" t="s">
        <v>38</v>
      </c>
      <c r="C13" s="17" t="s">
        <v>68</v>
      </c>
      <c r="D13" s="20" t="s">
        <v>101</v>
      </c>
      <c r="E13" s="21" t="s">
        <v>100</v>
      </c>
      <c r="F13" s="22"/>
      <c r="G13" s="180" t="s">
        <v>101</v>
      </c>
      <c r="H13" s="14" t="s">
        <v>40</v>
      </c>
      <c r="I13" s="15"/>
      <c r="J13" s="182">
        <v>2</v>
      </c>
      <c r="K13" s="16">
        <v>27</v>
      </c>
      <c r="L13" s="31" t="s">
        <v>107</v>
      </c>
      <c r="M13" s="32"/>
    </row>
    <row r="14" spans="2:13" ht="25.05" customHeight="1" thickBot="1" x14ac:dyDescent="0.3">
      <c r="B14" s="23" t="s">
        <v>40</v>
      </c>
      <c r="C14" s="17" t="s">
        <v>69</v>
      </c>
      <c r="D14" s="24" t="s">
        <v>99</v>
      </c>
      <c r="E14" s="179" t="s">
        <v>93</v>
      </c>
      <c r="F14" s="12" t="s">
        <v>93</v>
      </c>
      <c r="G14" s="25"/>
      <c r="H14" s="184" t="s">
        <v>35</v>
      </c>
      <c r="I14" s="26"/>
      <c r="J14" s="182">
        <v>18</v>
      </c>
      <c r="K14" s="16">
        <v>2</v>
      </c>
      <c r="L14" s="181" t="s">
        <v>109</v>
      </c>
      <c r="M14" s="185" t="s">
        <v>109</v>
      </c>
    </row>
    <row r="16" spans="2:13" ht="13.8" thickBot="1" x14ac:dyDescent="0.3">
      <c r="D16" s="189"/>
    </row>
    <row r="17" spans="3:7" x14ac:dyDescent="0.25">
      <c r="C17" s="186" t="s">
        <v>66</v>
      </c>
      <c r="D17" s="176"/>
    </row>
    <row r="18" spans="3:7" x14ac:dyDescent="0.25">
      <c r="C18" s="177"/>
      <c r="D18" s="176"/>
      <c r="E18" s="13"/>
      <c r="F18" s="329" t="s">
        <v>66</v>
      </c>
      <c r="G18" s="187"/>
    </row>
    <row r="19" spans="3:7" x14ac:dyDescent="0.25">
      <c r="C19" s="177"/>
      <c r="D19" s="176"/>
      <c r="F19" t="s">
        <v>141</v>
      </c>
    </row>
    <row r="20" spans="3:7" ht="13.8" thickBot="1" x14ac:dyDescent="0.3">
      <c r="C20" s="186" t="s">
        <v>69</v>
      </c>
      <c r="D20" s="188"/>
    </row>
    <row r="33" spans="11:11" x14ac:dyDescent="0.25">
      <c r="K33" t="s">
        <v>70</v>
      </c>
    </row>
    <row r="36" spans="11:11" x14ac:dyDescent="0.25">
      <c r="K36" t="s">
        <v>49</v>
      </c>
    </row>
  </sheetData>
  <mergeCells count="2">
    <mergeCell ref="C2:M2"/>
    <mergeCell ref="C3:M3"/>
  </mergeCells>
  <pageMargins left="0.7" right="0.7" top="0.75" bottom="0.75" header="0.3" footer="0.3"/>
  <pageSetup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Mens Si Main 32</vt:lpstr>
      <vt:lpstr>Mens Do Main 16</vt:lpstr>
      <vt:lpstr>Womens Si Main 16 </vt:lpstr>
      <vt:lpstr>womens Do Main</vt:lpstr>
      <vt:lpstr>'Mens Do Main 16'!Print_Area</vt:lpstr>
      <vt:lpstr>'Mens Si Main 32'!Print_Area</vt:lpstr>
      <vt:lpstr>'Womens Si Main 16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GOKUL</cp:lastModifiedBy>
  <cp:lastPrinted>2022-11-05T10:00:08Z</cp:lastPrinted>
  <dcterms:created xsi:type="dcterms:W3CDTF">2022-11-01T10:21:22Z</dcterms:created>
  <dcterms:modified xsi:type="dcterms:W3CDTF">2022-12-13T16:05:50Z</dcterms:modified>
</cp:coreProperties>
</file>